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D:\SMP Islam Pegandon TP. 24-25\Semester 2 TP. 24-25\Ujian TP. 24-25\"/>
    </mc:Choice>
  </mc:AlternateContent>
  <xr:revisionPtr revIDLastSave="0" documentId="13_ncr:1_{E7FFD209-4346-4832-BBFA-8CBFE37535C8}" xr6:coauthVersionLast="45" xr6:coauthVersionMax="45" xr10:uidLastSave="{00000000-0000-0000-0000-000000000000}"/>
  <bookViews>
    <workbookView xWindow="-120" yWindow="-120" windowWidth="20640" windowHeight="11160" tabRatio="594" activeTab="1" xr2:uid="{00000000-000D-0000-FFFF-FFFF00000000}"/>
  </bookViews>
  <sheets>
    <sheet name="Sheet1" sheetId="22" r:id="rId1"/>
    <sheet name="Nilai Rapor 1-5 (Puluhan)" sheetId="5" r:id="rId2"/>
    <sheet name="Gabungan Nilai Ujian" sheetId="9" r:id="rId3"/>
    <sheet name="Nilai Rata rata" sheetId="6" r:id="rId4"/>
    <sheet name="Nilai Ujian+Raport Persentase" sheetId="15" r:id="rId5"/>
    <sheet name="IJAZAH" sheetId="14" r:id="rId6"/>
    <sheet name="NR 7 mapel (puluhan)" sheetId="21" r:id="rId7"/>
    <sheet name="Surat Keterangan Nilai Raport" sheetId="20" r:id="rId8"/>
  </sheets>
  <externalReferences>
    <externalReference r:id="rId9"/>
  </externalReferences>
  <definedNames>
    <definedName name="Nilai" localSheetId="7">'[1]Nilai Ujian+Raport Persentase'!$A$7:$W$51</definedName>
    <definedName name="Nilai">'Nilai Ujian+Raport Persentase'!$A$7:$V$52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28" i="20" l="1"/>
  <c r="V11" i="15" l="1"/>
  <c r="V13" i="15"/>
  <c r="V14" i="15"/>
  <c r="V16" i="15"/>
  <c r="V17" i="15"/>
  <c r="V18" i="15"/>
  <c r="V19" i="15"/>
  <c r="V20" i="15"/>
  <c r="V21" i="15"/>
  <c r="V27" i="15"/>
  <c r="V28" i="15"/>
  <c r="V30" i="15"/>
  <c r="F8" i="15"/>
  <c r="G8" i="15"/>
  <c r="H8" i="15"/>
  <c r="I8" i="15"/>
  <c r="J8" i="15"/>
  <c r="K8" i="15"/>
  <c r="L8" i="15"/>
  <c r="M8" i="15"/>
  <c r="P8" i="15"/>
  <c r="Q8" i="15"/>
  <c r="K9" i="15"/>
  <c r="L9" i="15"/>
  <c r="M9" i="15"/>
  <c r="P9" i="15"/>
  <c r="Q9" i="15"/>
  <c r="K10" i="15"/>
  <c r="L10" i="15"/>
  <c r="M10" i="15"/>
  <c r="P10" i="15"/>
  <c r="Q10" i="15"/>
  <c r="C11" i="15"/>
  <c r="D11" i="15"/>
  <c r="S11" i="15" s="1"/>
  <c r="E11" i="15"/>
  <c r="F11" i="15"/>
  <c r="G11" i="15"/>
  <c r="H11" i="15"/>
  <c r="I11" i="15"/>
  <c r="J11" i="15"/>
  <c r="K11" i="15"/>
  <c r="L11" i="15"/>
  <c r="M11" i="15"/>
  <c r="N11" i="15"/>
  <c r="O11" i="15"/>
  <c r="P11" i="15"/>
  <c r="Q11" i="15"/>
  <c r="R11" i="15"/>
  <c r="F12" i="15"/>
  <c r="G12" i="15"/>
  <c r="H12" i="15"/>
  <c r="I12" i="15"/>
  <c r="J12" i="15"/>
  <c r="K12" i="15"/>
  <c r="L12" i="15"/>
  <c r="M12" i="15"/>
  <c r="P12" i="15"/>
  <c r="Q12" i="15"/>
  <c r="C13" i="15"/>
  <c r="R13" i="15" s="1"/>
  <c r="D13" i="15"/>
  <c r="E13" i="15"/>
  <c r="F13" i="15"/>
  <c r="G13" i="15"/>
  <c r="H13" i="15"/>
  <c r="I13" i="15"/>
  <c r="J13" i="15"/>
  <c r="K13" i="15"/>
  <c r="L13" i="15"/>
  <c r="M13" i="15"/>
  <c r="N13" i="15"/>
  <c r="O13" i="15"/>
  <c r="P13" i="15"/>
  <c r="Q13" i="15"/>
  <c r="S13" i="15"/>
  <c r="C14" i="15"/>
  <c r="D14" i="15"/>
  <c r="E14" i="15"/>
  <c r="F14" i="15"/>
  <c r="G14" i="15"/>
  <c r="H14" i="15"/>
  <c r="I14" i="15"/>
  <c r="J14" i="15"/>
  <c r="K14" i="15"/>
  <c r="L14" i="15"/>
  <c r="M14" i="15"/>
  <c r="N14" i="15"/>
  <c r="O14" i="15"/>
  <c r="P14" i="15"/>
  <c r="Q14" i="15"/>
  <c r="R14" i="15"/>
  <c r="S14" i="15"/>
  <c r="F15" i="15"/>
  <c r="G15" i="15"/>
  <c r="H15" i="15"/>
  <c r="I15" i="15"/>
  <c r="J15" i="15"/>
  <c r="K15" i="15"/>
  <c r="L15" i="15"/>
  <c r="M15" i="15"/>
  <c r="Q15" i="15"/>
  <c r="C16" i="15"/>
  <c r="R16" i="15" s="1"/>
  <c r="D16" i="15"/>
  <c r="S16" i="15" s="1"/>
  <c r="E16" i="15"/>
  <c r="F16" i="15"/>
  <c r="G16" i="15"/>
  <c r="H16" i="15"/>
  <c r="I16" i="15"/>
  <c r="J16" i="15"/>
  <c r="K16" i="15"/>
  <c r="L16" i="15"/>
  <c r="M16" i="15"/>
  <c r="N16" i="15"/>
  <c r="O16" i="15"/>
  <c r="P16" i="15"/>
  <c r="Q16" i="15"/>
  <c r="C17" i="15"/>
  <c r="R17" i="15" s="1"/>
  <c r="D17" i="15"/>
  <c r="E17" i="15"/>
  <c r="F17" i="15"/>
  <c r="G17" i="15"/>
  <c r="H17" i="15"/>
  <c r="I17" i="15"/>
  <c r="J17" i="15"/>
  <c r="K17" i="15"/>
  <c r="L17" i="15"/>
  <c r="M17" i="15"/>
  <c r="N17" i="15"/>
  <c r="O17" i="15"/>
  <c r="P17" i="15"/>
  <c r="Q17" i="15"/>
  <c r="S17" i="15"/>
  <c r="C18" i="15"/>
  <c r="D18" i="15"/>
  <c r="E18" i="15"/>
  <c r="F18" i="15"/>
  <c r="G18" i="15"/>
  <c r="H18" i="15"/>
  <c r="I18" i="15"/>
  <c r="J18" i="15"/>
  <c r="K18" i="15"/>
  <c r="L18" i="15"/>
  <c r="M18" i="15"/>
  <c r="N18" i="15"/>
  <c r="O18" i="15"/>
  <c r="P18" i="15"/>
  <c r="Q18" i="15"/>
  <c r="R18" i="15"/>
  <c r="S18" i="15"/>
  <c r="C19" i="15"/>
  <c r="D19" i="15"/>
  <c r="E19" i="15"/>
  <c r="F19" i="15"/>
  <c r="G19" i="15"/>
  <c r="H19" i="15"/>
  <c r="I19" i="15"/>
  <c r="J19" i="15"/>
  <c r="K19" i="15"/>
  <c r="L19" i="15"/>
  <c r="M19" i="15"/>
  <c r="N19" i="15"/>
  <c r="O19" i="15"/>
  <c r="P19" i="15"/>
  <c r="Q19" i="15"/>
  <c r="R19" i="15"/>
  <c r="S19" i="15"/>
  <c r="C20" i="15"/>
  <c r="D20" i="15"/>
  <c r="S20" i="15" s="1"/>
  <c r="E20" i="15"/>
  <c r="F20" i="15"/>
  <c r="G20" i="15"/>
  <c r="H20" i="15"/>
  <c r="I20" i="15"/>
  <c r="J20" i="15"/>
  <c r="K20" i="15"/>
  <c r="L20" i="15"/>
  <c r="M20" i="15"/>
  <c r="N20" i="15"/>
  <c r="O20" i="15"/>
  <c r="P20" i="15"/>
  <c r="Q20" i="15"/>
  <c r="C21" i="15"/>
  <c r="R21" i="15" s="1"/>
  <c r="D21" i="15"/>
  <c r="E21" i="15"/>
  <c r="F21" i="15"/>
  <c r="G21" i="15"/>
  <c r="H21" i="15"/>
  <c r="I21" i="15"/>
  <c r="J21" i="15"/>
  <c r="K21" i="15"/>
  <c r="L21" i="15"/>
  <c r="M21" i="15"/>
  <c r="N21" i="15"/>
  <c r="O21" i="15"/>
  <c r="P21" i="15"/>
  <c r="Q21" i="15"/>
  <c r="S21" i="15"/>
  <c r="K22" i="15"/>
  <c r="L22" i="15"/>
  <c r="M22" i="15"/>
  <c r="P22" i="15"/>
  <c r="Q22" i="15"/>
  <c r="F23" i="15"/>
  <c r="G23" i="15"/>
  <c r="H23" i="15"/>
  <c r="I23" i="15"/>
  <c r="J23" i="15"/>
  <c r="K23" i="15"/>
  <c r="L23" i="15"/>
  <c r="M23" i="15"/>
  <c r="P23" i="15"/>
  <c r="Q23" i="15"/>
  <c r="F24" i="15"/>
  <c r="G24" i="15"/>
  <c r="H24" i="15"/>
  <c r="I24" i="15"/>
  <c r="J24" i="15"/>
  <c r="K24" i="15"/>
  <c r="L24" i="15"/>
  <c r="M24" i="15"/>
  <c r="P24" i="15"/>
  <c r="Q24" i="15"/>
  <c r="C25" i="15"/>
  <c r="R25" i="15" s="1"/>
  <c r="D25" i="15"/>
  <c r="E25" i="15"/>
  <c r="F25" i="15"/>
  <c r="G25" i="15"/>
  <c r="H25" i="15"/>
  <c r="I25" i="15"/>
  <c r="J25" i="15"/>
  <c r="K25" i="15"/>
  <c r="L25" i="15"/>
  <c r="M25" i="15"/>
  <c r="N25" i="15"/>
  <c r="P25" i="15"/>
  <c r="Q25" i="15"/>
  <c r="S25" i="15"/>
  <c r="F26" i="15"/>
  <c r="G26" i="15"/>
  <c r="H26" i="15"/>
  <c r="I26" i="15"/>
  <c r="J26" i="15"/>
  <c r="K26" i="15"/>
  <c r="L26" i="15"/>
  <c r="M26" i="15"/>
  <c r="P26" i="15"/>
  <c r="Q26" i="15"/>
  <c r="C27" i="15"/>
  <c r="D27" i="15"/>
  <c r="E27" i="15"/>
  <c r="F27" i="15"/>
  <c r="G27" i="15"/>
  <c r="H27" i="15"/>
  <c r="I27" i="15"/>
  <c r="J27" i="15"/>
  <c r="K27" i="15"/>
  <c r="L27" i="15"/>
  <c r="M27" i="15"/>
  <c r="N27" i="15"/>
  <c r="O27" i="15"/>
  <c r="P27" i="15"/>
  <c r="Q27" i="15"/>
  <c r="R27" i="15"/>
  <c r="S27" i="15"/>
  <c r="C28" i="15"/>
  <c r="D28" i="15"/>
  <c r="S28" i="15" s="1"/>
  <c r="E28" i="15"/>
  <c r="F28" i="15"/>
  <c r="G28" i="15"/>
  <c r="H28" i="15"/>
  <c r="I28" i="15"/>
  <c r="J28" i="15"/>
  <c r="K28" i="15"/>
  <c r="L28" i="15"/>
  <c r="M28" i="15"/>
  <c r="N28" i="15"/>
  <c r="O28" i="15"/>
  <c r="P28" i="15"/>
  <c r="Q28" i="15"/>
  <c r="F29" i="15"/>
  <c r="G29" i="15"/>
  <c r="H29" i="15"/>
  <c r="I29" i="15"/>
  <c r="J29" i="15"/>
  <c r="K29" i="15"/>
  <c r="L29" i="15"/>
  <c r="M29" i="15"/>
  <c r="P29" i="15"/>
  <c r="Q29" i="15"/>
  <c r="C30" i="15"/>
  <c r="D30" i="15"/>
  <c r="E30" i="15"/>
  <c r="F30" i="15"/>
  <c r="G30" i="15"/>
  <c r="H30" i="15"/>
  <c r="I30" i="15"/>
  <c r="J30" i="15"/>
  <c r="K30" i="15"/>
  <c r="L30" i="15"/>
  <c r="M30" i="15"/>
  <c r="N30" i="15"/>
  <c r="O30" i="15"/>
  <c r="P30" i="15"/>
  <c r="Q30" i="15"/>
  <c r="R30" i="15"/>
  <c r="S30" i="15"/>
  <c r="F31" i="15"/>
  <c r="G31" i="15"/>
  <c r="H31" i="15"/>
  <c r="I31" i="15"/>
  <c r="J31" i="15"/>
  <c r="K31" i="15"/>
  <c r="L31" i="15"/>
  <c r="M31" i="15"/>
  <c r="P31" i="15"/>
  <c r="Q31" i="15"/>
  <c r="F32" i="15"/>
  <c r="G32" i="15"/>
  <c r="H32" i="15"/>
  <c r="I32" i="15"/>
  <c r="J32" i="15"/>
  <c r="K32" i="15"/>
  <c r="L32" i="15"/>
  <c r="M32" i="15"/>
  <c r="P32" i="15"/>
  <c r="Q32" i="15"/>
  <c r="F33" i="15"/>
  <c r="G33" i="15"/>
  <c r="H33" i="15"/>
  <c r="I33" i="15"/>
  <c r="J33" i="15"/>
  <c r="K33" i="15"/>
  <c r="L33" i="15"/>
  <c r="M33" i="15"/>
  <c r="P33" i="15"/>
  <c r="Q33" i="15"/>
  <c r="F34" i="15"/>
  <c r="G34" i="15"/>
  <c r="H34" i="15"/>
  <c r="I34" i="15"/>
  <c r="J34" i="15"/>
  <c r="K34" i="15"/>
  <c r="L34" i="15"/>
  <c r="M34" i="15"/>
  <c r="P34" i="15"/>
  <c r="Q34" i="15"/>
  <c r="F35" i="15"/>
  <c r="G35" i="15"/>
  <c r="H35" i="15"/>
  <c r="I35" i="15"/>
  <c r="J35" i="15"/>
  <c r="K35" i="15"/>
  <c r="L35" i="15"/>
  <c r="M35" i="15"/>
  <c r="P35" i="15"/>
  <c r="Q35" i="15"/>
  <c r="F36" i="15"/>
  <c r="G36" i="15"/>
  <c r="H36" i="15"/>
  <c r="I36" i="15"/>
  <c r="J36" i="15"/>
  <c r="K36" i="15"/>
  <c r="L36" i="15"/>
  <c r="M36" i="15"/>
  <c r="P36" i="15"/>
  <c r="Q36" i="15"/>
  <c r="D37" i="15"/>
  <c r="E37" i="15"/>
  <c r="F37" i="15"/>
  <c r="G37" i="15"/>
  <c r="H37" i="15"/>
  <c r="I37" i="15"/>
  <c r="J37" i="15"/>
  <c r="K37" i="15"/>
  <c r="L37" i="15"/>
  <c r="M37" i="15"/>
  <c r="N37" i="15"/>
  <c r="O37" i="15"/>
  <c r="P37" i="15"/>
  <c r="Q37" i="15"/>
  <c r="F38" i="15"/>
  <c r="G38" i="15"/>
  <c r="H38" i="15"/>
  <c r="I38" i="15"/>
  <c r="J38" i="15"/>
  <c r="K38" i="15"/>
  <c r="L38" i="15"/>
  <c r="M38" i="15"/>
  <c r="P38" i="15"/>
  <c r="Q38" i="15"/>
  <c r="F39" i="15"/>
  <c r="G39" i="15"/>
  <c r="H39" i="15"/>
  <c r="I39" i="15"/>
  <c r="J39" i="15"/>
  <c r="K39" i="15"/>
  <c r="L39" i="15"/>
  <c r="M39" i="15"/>
  <c r="P39" i="15"/>
  <c r="Q39" i="15"/>
  <c r="F40" i="15"/>
  <c r="G40" i="15"/>
  <c r="H40" i="15"/>
  <c r="I40" i="15"/>
  <c r="J40" i="15"/>
  <c r="K40" i="15"/>
  <c r="L40" i="15"/>
  <c r="M40" i="15"/>
  <c r="P40" i="15"/>
  <c r="Q40" i="15"/>
  <c r="K41" i="15"/>
  <c r="L41" i="15"/>
  <c r="M41" i="15"/>
  <c r="P41" i="15"/>
  <c r="Q41" i="15"/>
  <c r="D42" i="15"/>
  <c r="E42" i="15"/>
  <c r="F42" i="15"/>
  <c r="G42" i="15"/>
  <c r="H42" i="15"/>
  <c r="I42" i="15"/>
  <c r="J42" i="15"/>
  <c r="K42" i="15"/>
  <c r="L42" i="15"/>
  <c r="M42" i="15"/>
  <c r="N42" i="15"/>
  <c r="O42" i="15"/>
  <c r="P42" i="15"/>
  <c r="Q42" i="15"/>
  <c r="F43" i="15"/>
  <c r="G43" i="15"/>
  <c r="H43" i="15"/>
  <c r="I43" i="15"/>
  <c r="J43" i="15"/>
  <c r="K43" i="15"/>
  <c r="L43" i="15"/>
  <c r="M43" i="15"/>
  <c r="P43" i="15"/>
  <c r="Q43" i="15"/>
  <c r="F44" i="15"/>
  <c r="G44" i="15"/>
  <c r="H44" i="15"/>
  <c r="I44" i="15"/>
  <c r="J44" i="15"/>
  <c r="K44" i="15"/>
  <c r="L44" i="15"/>
  <c r="M44" i="15"/>
  <c r="P44" i="15"/>
  <c r="Q44" i="15"/>
  <c r="F45" i="15"/>
  <c r="G45" i="15"/>
  <c r="H45" i="15"/>
  <c r="I45" i="15"/>
  <c r="J45" i="15"/>
  <c r="K45" i="15"/>
  <c r="L45" i="15"/>
  <c r="M45" i="15"/>
  <c r="P45" i="15"/>
  <c r="Q45" i="15"/>
  <c r="F46" i="15"/>
  <c r="G46" i="15"/>
  <c r="H46" i="15"/>
  <c r="I46" i="15"/>
  <c r="J46" i="15"/>
  <c r="K46" i="15"/>
  <c r="L46" i="15"/>
  <c r="M46" i="15"/>
  <c r="P46" i="15"/>
  <c r="Q46" i="15"/>
  <c r="D47" i="15"/>
  <c r="E47" i="15"/>
  <c r="F47" i="15"/>
  <c r="G47" i="15"/>
  <c r="H47" i="15"/>
  <c r="I47" i="15"/>
  <c r="J47" i="15"/>
  <c r="K47" i="15"/>
  <c r="L47" i="15"/>
  <c r="M47" i="15"/>
  <c r="N47" i="15"/>
  <c r="O47" i="15"/>
  <c r="P47" i="15"/>
  <c r="Q47" i="15"/>
  <c r="F48" i="15"/>
  <c r="G48" i="15"/>
  <c r="H48" i="15"/>
  <c r="I48" i="15"/>
  <c r="J48" i="15"/>
  <c r="K48" i="15"/>
  <c r="L48" i="15"/>
  <c r="M48" i="15"/>
  <c r="P48" i="15"/>
  <c r="Q48" i="15"/>
  <c r="K49" i="15"/>
  <c r="L49" i="15"/>
  <c r="M49" i="15"/>
  <c r="P49" i="15"/>
  <c r="Q49" i="15"/>
  <c r="D50" i="15"/>
  <c r="E50" i="15"/>
  <c r="F50" i="15"/>
  <c r="G50" i="15"/>
  <c r="H50" i="15"/>
  <c r="I50" i="15"/>
  <c r="J50" i="15"/>
  <c r="K50" i="15"/>
  <c r="L50" i="15"/>
  <c r="M50" i="15"/>
  <c r="N50" i="15"/>
  <c r="O50" i="15"/>
  <c r="P50" i="15"/>
  <c r="Q50" i="15"/>
  <c r="F51" i="15"/>
  <c r="G51" i="15"/>
  <c r="H51" i="15"/>
  <c r="I51" i="15"/>
  <c r="J51" i="15"/>
  <c r="K51" i="15"/>
  <c r="L51" i="15"/>
  <c r="M51" i="15"/>
  <c r="P51" i="15"/>
  <c r="Q51" i="15"/>
  <c r="R28" i="15" l="1"/>
  <c r="R20" i="15"/>
  <c r="DF11" i="21"/>
  <c r="DG11" i="21"/>
  <c r="DF13" i="21"/>
  <c r="DG13" i="21"/>
  <c r="DF14" i="21"/>
  <c r="DG14" i="21"/>
  <c r="DF16" i="21"/>
  <c r="DG16" i="21"/>
  <c r="DF17" i="21"/>
  <c r="DG17" i="21"/>
  <c r="DF18" i="21"/>
  <c r="DG18" i="21"/>
  <c r="DF19" i="21"/>
  <c r="DG19" i="21"/>
  <c r="DF20" i="21"/>
  <c r="DG20" i="21"/>
  <c r="DF21" i="21"/>
  <c r="DG21" i="21"/>
  <c r="DF27" i="21"/>
  <c r="DG27" i="21"/>
  <c r="DF28" i="21"/>
  <c r="DG28" i="21"/>
  <c r="DF30" i="21"/>
  <c r="DG30" i="21"/>
  <c r="DF37" i="21"/>
  <c r="DG37" i="21"/>
  <c r="DF42" i="21"/>
  <c r="DG42" i="21"/>
  <c r="DF47" i="21"/>
  <c r="DG47" i="21"/>
  <c r="DF50" i="21"/>
  <c r="DG50" i="21"/>
  <c r="CZ11" i="21"/>
  <c r="DA11" i="21"/>
  <c r="DB11" i="21"/>
  <c r="DC11" i="21" s="1"/>
  <c r="DD11" i="21"/>
  <c r="DE11" i="21"/>
  <c r="CZ13" i="21"/>
  <c r="DA13" i="21"/>
  <c r="DB13" i="21"/>
  <c r="DC13" i="21" s="1"/>
  <c r="DD13" i="21"/>
  <c r="DE13" i="21"/>
  <c r="CZ14" i="21"/>
  <c r="DA14" i="21" s="1"/>
  <c r="DB14" i="21"/>
  <c r="DC14" i="21"/>
  <c r="DD14" i="21"/>
  <c r="DE14" i="21" s="1"/>
  <c r="CZ16" i="21"/>
  <c r="DA16" i="21" s="1"/>
  <c r="DB16" i="21"/>
  <c r="DC16" i="21"/>
  <c r="DD16" i="21"/>
  <c r="DE16" i="21" s="1"/>
  <c r="CZ17" i="21"/>
  <c r="DA17" i="21"/>
  <c r="DB17" i="21"/>
  <c r="DC17" i="21" s="1"/>
  <c r="DD17" i="21"/>
  <c r="DE17" i="21"/>
  <c r="CZ18" i="21"/>
  <c r="DA18" i="21" s="1"/>
  <c r="DB18" i="21"/>
  <c r="DC18" i="21"/>
  <c r="DD18" i="21"/>
  <c r="DE18" i="21" s="1"/>
  <c r="CZ19" i="21"/>
  <c r="DA19" i="21"/>
  <c r="DB19" i="21"/>
  <c r="DC19" i="21" s="1"/>
  <c r="DD19" i="21"/>
  <c r="DE19" i="21"/>
  <c r="CZ20" i="21"/>
  <c r="DA20" i="21" s="1"/>
  <c r="DB20" i="21"/>
  <c r="DC20" i="21"/>
  <c r="DD20" i="21"/>
  <c r="DE20" i="21" s="1"/>
  <c r="CZ21" i="21"/>
  <c r="DA21" i="21"/>
  <c r="DB21" i="21"/>
  <c r="DC21" i="21" s="1"/>
  <c r="DD21" i="21"/>
  <c r="DE21" i="21"/>
  <c r="CZ27" i="21"/>
  <c r="DA27" i="21"/>
  <c r="DB27" i="21"/>
  <c r="DC27" i="21" s="1"/>
  <c r="DD27" i="21"/>
  <c r="DE27" i="21"/>
  <c r="CZ28" i="21"/>
  <c r="DA28" i="21" s="1"/>
  <c r="DB28" i="21"/>
  <c r="DC28" i="21"/>
  <c r="DD28" i="21"/>
  <c r="DE28" i="21" s="1"/>
  <c r="CZ30" i="21"/>
  <c r="DA30" i="21" s="1"/>
  <c r="DB30" i="21"/>
  <c r="DC30" i="21"/>
  <c r="DD30" i="21"/>
  <c r="DE30" i="21" s="1"/>
  <c r="DB37" i="21"/>
  <c r="DC37" i="21" s="1"/>
  <c r="DD37" i="21"/>
  <c r="DE37" i="21"/>
  <c r="DB42" i="21"/>
  <c r="DC42" i="21"/>
  <c r="DD42" i="21"/>
  <c r="DE42" i="21" s="1"/>
  <c r="DB47" i="21"/>
  <c r="DC47" i="21" s="1"/>
  <c r="DD47" i="21"/>
  <c r="DE47" i="21"/>
  <c r="DB50" i="21"/>
  <c r="DC50" i="21"/>
  <c r="DD50" i="21"/>
  <c r="DE50" i="21" s="1"/>
  <c r="CX11" i="21"/>
  <c r="CY11" i="21"/>
  <c r="CX13" i="21"/>
  <c r="CY13" i="21"/>
  <c r="CX14" i="21"/>
  <c r="CY14" i="21"/>
  <c r="CX16" i="21"/>
  <c r="CY16" i="21"/>
  <c r="CX17" i="21"/>
  <c r="CY17" i="21"/>
  <c r="CX18" i="21"/>
  <c r="CY18" i="21"/>
  <c r="CX19" i="21"/>
  <c r="CY19" i="21"/>
  <c r="CX20" i="21"/>
  <c r="CY20" i="21"/>
  <c r="CX21" i="21"/>
  <c r="CY21" i="21"/>
  <c r="CX25" i="21"/>
  <c r="CY25" i="21"/>
  <c r="CX27" i="21"/>
  <c r="CY27" i="21"/>
  <c r="CX28" i="21"/>
  <c r="CY28" i="21"/>
  <c r="CX30" i="21"/>
  <c r="CY30" i="21"/>
  <c r="CX37" i="21"/>
  <c r="CY37" i="21"/>
  <c r="CX42" i="21"/>
  <c r="CY42" i="21"/>
  <c r="CX47" i="21"/>
  <c r="CY47" i="21"/>
  <c r="CX50" i="21"/>
  <c r="CY50" i="21"/>
  <c r="S32" i="20"/>
  <c r="S33" i="20"/>
  <c r="S34" i="20"/>
  <c r="S35" i="20"/>
  <c r="S36" i="20"/>
  <c r="S37" i="20"/>
  <c r="S31" i="20"/>
  <c r="O38" i="20"/>
  <c r="P38" i="20"/>
  <c r="Q38" i="20"/>
  <c r="R38" i="20"/>
  <c r="N38" i="20"/>
  <c r="H37" i="20"/>
  <c r="G37" i="20"/>
  <c r="F37" i="20"/>
  <c r="H36" i="20"/>
  <c r="G36" i="20"/>
  <c r="F36" i="20"/>
  <c r="G35" i="20"/>
  <c r="F35" i="20"/>
  <c r="G34" i="20"/>
  <c r="F34" i="20"/>
  <c r="H33" i="20"/>
  <c r="G33" i="20"/>
  <c r="F33" i="20"/>
  <c r="DH11" i="21"/>
  <c r="DH13" i="21"/>
  <c r="DH14" i="21"/>
  <c r="DH16" i="21"/>
  <c r="DH17" i="21"/>
  <c r="DH18" i="21"/>
  <c r="DH19" i="21"/>
  <c r="DH20" i="21"/>
  <c r="DH21" i="21"/>
  <c r="DH27" i="21"/>
  <c r="DH28" i="21"/>
  <c r="DH30" i="21"/>
  <c r="S38" i="20" l="1"/>
  <c r="D8" i="21"/>
  <c r="E8" i="21" s="1"/>
  <c r="F8" i="21"/>
  <c r="H8" i="21"/>
  <c r="J8" i="21"/>
  <c r="L8" i="21"/>
  <c r="P8" i="21"/>
  <c r="R8" i="21"/>
  <c r="T8" i="21"/>
  <c r="V8" i="21"/>
  <c r="X8" i="21"/>
  <c r="AB8" i="21"/>
  <c r="AD8" i="21"/>
  <c r="AF8" i="21"/>
  <c r="AH8" i="21"/>
  <c r="AJ8" i="21"/>
  <c r="AN8" i="21"/>
  <c r="AP8" i="21"/>
  <c r="AR8" i="21"/>
  <c r="AT8" i="21"/>
  <c r="AV8" i="21"/>
  <c r="AZ8" i="21"/>
  <c r="BB8" i="21"/>
  <c r="BD8" i="21"/>
  <c r="BF8" i="21"/>
  <c r="BH8" i="21"/>
  <c r="BL8" i="21"/>
  <c r="BN8" i="21"/>
  <c r="BP8" i="21"/>
  <c r="BR8" i="21"/>
  <c r="BT8" i="21"/>
  <c r="BX8" i="21"/>
  <c r="BZ8" i="21"/>
  <c r="CB8" i="21"/>
  <c r="CD8" i="21"/>
  <c r="CF8" i="21"/>
  <c r="D9" i="21"/>
  <c r="E9" i="21" s="1"/>
  <c r="F9" i="21"/>
  <c r="G9" i="21" s="1"/>
  <c r="H9" i="21"/>
  <c r="J9" i="21"/>
  <c r="L9" i="21"/>
  <c r="P9" i="21"/>
  <c r="R9" i="21"/>
  <c r="T9" i="21"/>
  <c r="V9" i="21"/>
  <c r="X9" i="21"/>
  <c r="AB9" i="21"/>
  <c r="AD9" i="21"/>
  <c r="AF9" i="21"/>
  <c r="AH9" i="21"/>
  <c r="AJ9" i="21"/>
  <c r="AN9" i="21"/>
  <c r="AP9" i="21"/>
  <c r="AR9" i="21"/>
  <c r="AT9" i="21"/>
  <c r="AV9" i="21"/>
  <c r="AZ9" i="21"/>
  <c r="BB9" i="21"/>
  <c r="BD9" i="21"/>
  <c r="BF9" i="21"/>
  <c r="BH9" i="21"/>
  <c r="BL9" i="21"/>
  <c r="BN9" i="21"/>
  <c r="BP9" i="21"/>
  <c r="BR9" i="21"/>
  <c r="BT9" i="21"/>
  <c r="BX9" i="21"/>
  <c r="BZ9" i="21"/>
  <c r="CB9" i="21"/>
  <c r="CD9" i="21"/>
  <c r="CF9" i="21"/>
  <c r="D10" i="21"/>
  <c r="E10" i="21" s="1"/>
  <c r="F10" i="21"/>
  <c r="G10" i="21" s="1"/>
  <c r="H10" i="21"/>
  <c r="J10" i="21"/>
  <c r="K10" i="21" s="1"/>
  <c r="L10" i="21"/>
  <c r="P10" i="21"/>
  <c r="R10" i="21"/>
  <c r="T10" i="21"/>
  <c r="V10" i="21"/>
  <c r="X10" i="21"/>
  <c r="AB10" i="21"/>
  <c r="AD10" i="21"/>
  <c r="AF10" i="21"/>
  <c r="AH10" i="21"/>
  <c r="AJ10" i="21"/>
  <c r="AN10" i="21"/>
  <c r="AP10" i="21"/>
  <c r="AR10" i="21"/>
  <c r="AT10" i="21"/>
  <c r="AV10" i="21"/>
  <c r="AZ10" i="21"/>
  <c r="BB10" i="21"/>
  <c r="BD10" i="21"/>
  <c r="BF10" i="21"/>
  <c r="BH10" i="21"/>
  <c r="BL10" i="21"/>
  <c r="BN10" i="21"/>
  <c r="BP10" i="21"/>
  <c r="BR10" i="21"/>
  <c r="BT10" i="21"/>
  <c r="BX10" i="21"/>
  <c r="BZ10" i="21"/>
  <c r="CB10" i="21"/>
  <c r="CD10" i="21"/>
  <c r="CF10" i="21"/>
  <c r="D11" i="21"/>
  <c r="E11" i="21" s="1"/>
  <c r="F11" i="21"/>
  <c r="G11" i="21" s="1"/>
  <c r="H11" i="21"/>
  <c r="J11" i="21"/>
  <c r="L11" i="21"/>
  <c r="P11" i="21"/>
  <c r="R11" i="21"/>
  <c r="T11" i="21"/>
  <c r="V11" i="21"/>
  <c r="X11" i="21"/>
  <c r="AB11" i="21"/>
  <c r="AD11" i="21"/>
  <c r="AF11" i="21"/>
  <c r="AH11" i="21"/>
  <c r="AJ11" i="21"/>
  <c r="AN11" i="21"/>
  <c r="AP11" i="21"/>
  <c r="AR11" i="21"/>
  <c r="AT11" i="21"/>
  <c r="AV11" i="21"/>
  <c r="AZ11" i="21"/>
  <c r="BB11" i="21"/>
  <c r="BD11" i="21"/>
  <c r="BF11" i="21"/>
  <c r="BH11" i="21"/>
  <c r="BL11" i="21"/>
  <c r="BN11" i="21"/>
  <c r="BP11" i="21"/>
  <c r="BR11" i="21"/>
  <c r="BT11" i="21"/>
  <c r="BX11" i="21"/>
  <c r="BZ11" i="21"/>
  <c r="CB11" i="21"/>
  <c r="CD11" i="21"/>
  <c r="CF11" i="21"/>
  <c r="CK11" i="21"/>
  <c r="CM11" i="21"/>
  <c r="CO11" i="21"/>
  <c r="CQ11" i="21"/>
  <c r="CS11" i="21"/>
  <c r="D12" i="21"/>
  <c r="E12" i="21" s="1"/>
  <c r="F12" i="21"/>
  <c r="H12" i="21"/>
  <c r="J12" i="21"/>
  <c r="L12" i="21"/>
  <c r="M12" i="21" s="1"/>
  <c r="P12" i="21"/>
  <c r="R12" i="21"/>
  <c r="T12" i="21"/>
  <c r="V12" i="21"/>
  <c r="X12" i="21"/>
  <c r="Y12" i="21" s="1"/>
  <c r="AB12" i="21"/>
  <c r="AD12" i="21"/>
  <c r="AE12" i="21" s="1"/>
  <c r="AF12" i="21"/>
  <c r="AH12" i="21"/>
  <c r="AJ12" i="21"/>
  <c r="AN12" i="21"/>
  <c r="AP12" i="21"/>
  <c r="AR12" i="21"/>
  <c r="AS12" i="21" s="1"/>
  <c r="AT12" i="21"/>
  <c r="AV12" i="21"/>
  <c r="AZ12" i="21"/>
  <c r="BB12" i="21"/>
  <c r="BD12" i="21"/>
  <c r="BF12" i="21"/>
  <c r="BH12" i="21"/>
  <c r="BL12" i="21"/>
  <c r="BN12" i="21"/>
  <c r="BP12" i="21"/>
  <c r="BR12" i="21"/>
  <c r="BT12" i="21"/>
  <c r="BX12" i="21"/>
  <c r="BZ12" i="21"/>
  <c r="CB12" i="21"/>
  <c r="CD12" i="21"/>
  <c r="CF12" i="21"/>
  <c r="D13" i="21"/>
  <c r="E13" i="21" s="1"/>
  <c r="F13" i="21"/>
  <c r="H13" i="21"/>
  <c r="J13" i="21"/>
  <c r="L13" i="21"/>
  <c r="P13" i="21"/>
  <c r="R13" i="21"/>
  <c r="T13" i="21"/>
  <c r="V13" i="21"/>
  <c r="X13" i="21"/>
  <c r="AB13" i="21"/>
  <c r="AD13" i="21"/>
  <c r="AE13" i="21" s="1"/>
  <c r="AF13" i="21"/>
  <c r="AH13" i="21"/>
  <c r="AJ13" i="21"/>
  <c r="AN13" i="21"/>
  <c r="AP13" i="21"/>
  <c r="AR13" i="21"/>
  <c r="AT13" i="21"/>
  <c r="AV13" i="21"/>
  <c r="AZ13" i="21"/>
  <c r="BB13" i="21"/>
  <c r="BD13" i="21"/>
  <c r="BF13" i="21"/>
  <c r="BH13" i="21"/>
  <c r="BL13" i="21"/>
  <c r="BN13" i="21"/>
  <c r="BP13" i="21"/>
  <c r="BR13" i="21"/>
  <c r="BT13" i="21"/>
  <c r="BX13" i="21"/>
  <c r="BZ13" i="21"/>
  <c r="CB13" i="21"/>
  <c r="CD13" i="21"/>
  <c r="CF13" i="21"/>
  <c r="CK13" i="21"/>
  <c r="CM13" i="21"/>
  <c r="CO13" i="21"/>
  <c r="CQ13" i="21"/>
  <c r="CS13" i="21"/>
  <c r="D14" i="21"/>
  <c r="E14" i="21" s="1"/>
  <c r="F14" i="21"/>
  <c r="H14" i="21"/>
  <c r="I14" i="21" s="1"/>
  <c r="J14" i="21"/>
  <c r="K14" i="21" s="1"/>
  <c r="L14" i="21"/>
  <c r="P14" i="21"/>
  <c r="R14" i="21"/>
  <c r="T14" i="21"/>
  <c r="V14" i="21"/>
  <c r="X14" i="21"/>
  <c r="AB14" i="21"/>
  <c r="AC14" i="21" s="1"/>
  <c r="AD14" i="21"/>
  <c r="AF14" i="21"/>
  <c r="AH14" i="21"/>
  <c r="AJ14" i="21"/>
  <c r="AN14" i="21"/>
  <c r="AP14" i="21"/>
  <c r="AR14" i="21"/>
  <c r="AT14" i="21"/>
  <c r="AV14" i="21"/>
  <c r="AZ14" i="21"/>
  <c r="BB14" i="21"/>
  <c r="BD14" i="21"/>
  <c r="BF14" i="21"/>
  <c r="BH14" i="21"/>
  <c r="BL14" i="21"/>
  <c r="BN14" i="21"/>
  <c r="BP14" i="21"/>
  <c r="BR14" i="21"/>
  <c r="BT14" i="21"/>
  <c r="BX14" i="21"/>
  <c r="BZ14" i="21"/>
  <c r="CB14" i="21"/>
  <c r="CD14" i="21"/>
  <c r="CF14" i="21"/>
  <c r="CK14" i="21"/>
  <c r="CM14" i="21"/>
  <c r="CO14" i="21"/>
  <c r="CQ14" i="21"/>
  <c r="CS14" i="21"/>
  <c r="D15" i="21"/>
  <c r="E15" i="21" s="1"/>
  <c r="F15" i="21"/>
  <c r="G15" i="21" s="1"/>
  <c r="H15" i="21"/>
  <c r="J15" i="21"/>
  <c r="L15" i="21"/>
  <c r="P15" i="21"/>
  <c r="R15" i="21"/>
  <c r="T15" i="21"/>
  <c r="V15" i="21"/>
  <c r="X15" i="21"/>
  <c r="AB15" i="21"/>
  <c r="AD15" i="21"/>
  <c r="AF15" i="21"/>
  <c r="AH15" i="21"/>
  <c r="AJ15" i="21"/>
  <c r="AN15" i="21"/>
  <c r="AP15" i="21"/>
  <c r="AQ15" i="21" s="1"/>
  <c r="AR15" i="21"/>
  <c r="AT15" i="21"/>
  <c r="AV15" i="21"/>
  <c r="AZ15" i="21"/>
  <c r="BB15" i="21"/>
  <c r="BD15" i="21"/>
  <c r="BF15" i="21"/>
  <c r="BH15" i="21"/>
  <c r="BL15" i="21"/>
  <c r="BN15" i="21"/>
  <c r="BP15" i="21"/>
  <c r="BR15" i="21"/>
  <c r="BT15" i="21"/>
  <c r="BX15" i="21"/>
  <c r="BZ15" i="21"/>
  <c r="CB15" i="21"/>
  <c r="CD15" i="21"/>
  <c r="CF15" i="21"/>
  <c r="D16" i="21"/>
  <c r="E16" i="21" s="1"/>
  <c r="F16" i="21"/>
  <c r="H16" i="21"/>
  <c r="J16" i="21"/>
  <c r="L16" i="21"/>
  <c r="P16" i="21"/>
  <c r="R16" i="21"/>
  <c r="T16" i="21"/>
  <c r="V16" i="21"/>
  <c r="X16" i="21"/>
  <c r="AB16" i="21"/>
  <c r="AD16" i="21"/>
  <c r="AF16" i="21"/>
  <c r="AH16" i="21"/>
  <c r="AJ16" i="21"/>
  <c r="AN16" i="21"/>
  <c r="AO16" i="21" s="1"/>
  <c r="AP16" i="21"/>
  <c r="AR16" i="21"/>
  <c r="AT16" i="21"/>
  <c r="AV16" i="21"/>
  <c r="AZ16" i="21"/>
  <c r="BB16" i="21"/>
  <c r="BD16" i="21"/>
  <c r="BF16" i="21"/>
  <c r="BH16" i="21"/>
  <c r="BL16" i="21"/>
  <c r="BN16" i="21"/>
  <c r="BP16" i="21"/>
  <c r="BR16" i="21"/>
  <c r="BT16" i="21"/>
  <c r="BX16" i="21"/>
  <c r="BZ16" i="21"/>
  <c r="CB16" i="21"/>
  <c r="CD16" i="21"/>
  <c r="CF16" i="21"/>
  <c r="CK16" i="21"/>
  <c r="CM16" i="21"/>
  <c r="CO16" i="21"/>
  <c r="CQ16" i="21"/>
  <c r="CS16" i="21"/>
  <c r="D17" i="21"/>
  <c r="E17" i="21" s="1"/>
  <c r="F17" i="21"/>
  <c r="G17" i="21" s="1"/>
  <c r="H17" i="21"/>
  <c r="I17" i="21" s="1"/>
  <c r="J17" i="21"/>
  <c r="L17" i="21"/>
  <c r="P17" i="21"/>
  <c r="R17" i="21"/>
  <c r="T17" i="21"/>
  <c r="V17" i="21"/>
  <c r="X17" i="21"/>
  <c r="AB17" i="21"/>
  <c r="AD17" i="21"/>
  <c r="AF17" i="21"/>
  <c r="AH17" i="21"/>
  <c r="AJ17" i="21"/>
  <c r="AN17" i="21"/>
  <c r="AP17" i="21"/>
  <c r="AR17" i="21"/>
  <c r="AT17" i="21"/>
  <c r="AV17" i="21"/>
  <c r="AZ17" i="21"/>
  <c r="BB17" i="21"/>
  <c r="BD17" i="21"/>
  <c r="BF17" i="21"/>
  <c r="BH17" i="21"/>
  <c r="BL17" i="21"/>
  <c r="BN17" i="21"/>
  <c r="BP17" i="21"/>
  <c r="BR17" i="21"/>
  <c r="BT17" i="21"/>
  <c r="BX17" i="21"/>
  <c r="BZ17" i="21"/>
  <c r="CB17" i="21"/>
  <c r="CD17" i="21"/>
  <c r="CF17" i="21"/>
  <c r="CK17" i="21"/>
  <c r="CM17" i="21"/>
  <c r="CO17" i="21"/>
  <c r="CQ17" i="21"/>
  <c r="CS17" i="21"/>
  <c r="D18" i="21"/>
  <c r="E18" i="21" s="1"/>
  <c r="F18" i="21"/>
  <c r="H18" i="21"/>
  <c r="J18" i="21"/>
  <c r="K18" i="21" s="1"/>
  <c r="L18" i="21"/>
  <c r="P18" i="21"/>
  <c r="R18" i="21"/>
  <c r="T18" i="21"/>
  <c r="V18" i="21"/>
  <c r="W18" i="21" s="1"/>
  <c r="X18" i="21"/>
  <c r="AB18" i="21"/>
  <c r="AD18" i="21"/>
  <c r="AF18" i="21"/>
  <c r="AH18" i="21"/>
  <c r="AJ18" i="21"/>
  <c r="AN18" i="21"/>
  <c r="AP18" i="21"/>
  <c r="AR18" i="21"/>
  <c r="AT18" i="21"/>
  <c r="AV18" i="21"/>
  <c r="AZ18" i="21"/>
  <c r="BB18" i="21"/>
  <c r="BD18" i="21"/>
  <c r="BF18" i="21"/>
  <c r="BH18" i="21"/>
  <c r="BL18" i="21"/>
  <c r="BN18" i="21"/>
  <c r="BP18" i="21"/>
  <c r="BR18" i="21"/>
  <c r="BT18" i="21"/>
  <c r="BX18" i="21"/>
  <c r="BZ18" i="21"/>
  <c r="CB18" i="21"/>
  <c r="CD18" i="21"/>
  <c r="CF18" i="21"/>
  <c r="CK18" i="21"/>
  <c r="CM18" i="21"/>
  <c r="CO18" i="21"/>
  <c r="CQ18" i="21"/>
  <c r="CS18" i="21"/>
  <c r="D19" i="21"/>
  <c r="E19" i="21" s="1"/>
  <c r="F19" i="21"/>
  <c r="H19" i="21"/>
  <c r="I19" i="21" s="1"/>
  <c r="J19" i="21"/>
  <c r="L19" i="21"/>
  <c r="P19" i="21"/>
  <c r="R19" i="21"/>
  <c r="T19" i="21"/>
  <c r="V19" i="21"/>
  <c r="X19" i="21"/>
  <c r="AB19" i="21"/>
  <c r="AD19" i="21"/>
  <c r="AF19" i="21"/>
  <c r="AH19" i="21"/>
  <c r="AJ19" i="21"/>
  <c r="AN19" i="21"/>
  <c r="AP19" i="21"/>
  <c r="AR19" i="21"/>
  <c r="AT19" i="21"/>
  <c r="AV19" i="21"/>
  <c r="AZ19" i="21"/>
  <c r="BB19" i="21"/>
  <c r="BD19" i="21"/>
  <c r="BF19" i="21"/>
  <c r="BH19" i="21"/>
  <c r="BL19" i="21"/>
  <c r="BN19" i="21"/>
  <c r="BP19" i="21"/>
  <c r="BR19" i="21"/>
  <c r="BT19" i="21"/>
  <c r="BX19" i="21"/>
  <c r="BZ19" i="21"/>
  <c r="CB19" i="21"/>
  <c r="CD19" i="21"/>
  <c r="CF19" i="21"/>
  <c r="CK19" i="21"/>
  <c r="CM19" i="21"/>
  <c r="CO19" i="21"/>
  <c r="CQ19" i="21"/>
  <c r="CS19" i="21"/>
  <c r="D20" i="21"/>
  <c r="E20" i="21" s="1"/>
  <c r="F20" i="21"/>
  <c r="H20" i="21"/>
  <c r="I20" i="21" s="1"/>
  <c r="J20" i="21"/>
  <c r="L20" i="21"/>
  <c r="P20" i="21"/>
  <c r="R20" i="21"/>
  <c r="T20" i="21"/>
  <c r="V20" i="21"/>
  <c r="X20" i="21"/>
  <c r="AB20" i="21"/>
  <c r="AD20" i="21"/>
  <c r="AF20" i="21"/>
  <c r="AH20" i="21"/>
  <c r="AJ20" i="21"/>
  <c r="AN20" i="21"/>
  <c r="AP20" i="21"/>
  <c r="AR20" i="21"/>
  <c r="AT20" i="21"/>
  <c r="AV20" i="21"/>
  <c r="AZ20" i="21"/>
  <c r="BB20" i="21"/>
  <c r="BD20" i="21"/>
  <c r="BF20" i="21"/>
  <c r="BH20" i="21"/>
  <c r="BL20" i="21"/>
  <c r="BN20" i="21"/>
  <c r="BP20" i="21"/>
  <c r="BR20" i="21"/>
  <c r="BT20" i="21"/>
  <c r="BX20" i="21"/>
  <c r="BZ20" i="21"/>
  <c r="CB20" i="21"/>
  <c r="CD20" i="21"/>
  <c r="CF20" i="21"/>
  <c r="CK20" i="21"/>
  <c r="CM20" i="21"/>
  <c r="CO20" i="21"/>
  <c r="CQ20" i="21"/>
  <c r="CS20" i="21"/>
  <c r="D21" i="21"/>
  <c r="E21" i="21" s="1"/>
  <c r="F21" i="21"/>
  <c r="G21" i="21" s="1"/>
  <c r="H21" i="21"/>
  <c r="J21" i="21"/>
  <c r="L21" i="21"/>
  <c r="P21" i="21"/>
  <c r="R21" i="21"/>
  <c r="T21" i="21"/>
  <c r="V21" i="21"/>
  <c r="X21" i="21"/>
  <c r="AB21" i="21"/>
  <c r="AD21" i="21"/>
  <c r="AF21" i="21"/>
  <c r="AH21" i="21"/>
  <c r="AJ21" i="21"/>
  <c r="AN21" i="21"/>
  <c r="AP21" i="21"/>
  <c r="AR21" i="21"/>
  <c r="AT21" i="21"/>
  <c r="AV21" i="21"/>
  <c r="AZ21" i="21"/>
  <c r="BB21" i="21"/>
  <c r="BD21" i="21"/>
  <c r="BF21" i="21"/>
  <c r="BH21" i="21"/>
  <c r="BL21" i="21"/>
  <c r="BN21" i="21"/>
  <c r="BP21" i="21"/>
  <c r="BR21" i="21"/>
  <c r="BT21" i="21"/>
  <c r="BX21" i="21"/>
  <c r="BZ21" i="21"/>
  <c r="CB21" i="21"/>
  <c r="CD21" i="21"/>
  <c r="CF21" i="21"/>
  <c r="CK21" i="21"/>
  <c r="CM21" i="21"/>
  <c r="CO21" i="21"/>
  <c r="CQ21" i="21"/>
  <c r="CS21" i="21"/>
  <c r="D22" i="21"/>
  <c r="E22" i="21" s="1"/>
  <c r="F22" i="21"/>
  <c r="G22" i="21" s="1"/>
  <c r="H22" i="21"/>
  <c r="J22" i="21"/>
  <c r="L22" i="21"/>
  <c r="M22" i="21" s="1"/>
  <c r="P22" i="21"/>
  <c r="R22" i="21"/>
  <c r="T22" i="21"/>
  <c r="V22" i="21"/>
  <c r="X22" i="21"/>
  <c r="Y22" i="21" s="1"/>
  <c r="AB22" i="21"/>
  <c r="AD22" i="21"/>
  <c r="AF22" i="21"/>
  <c r="AH22" i="21"/>
  <c r="AJ22" i="21"/>
  <c r="AN22" i="21"/>
  <c r="AP22" i="21"/>
  <c r="AR22" i="21"/>
  <c r="AT22" i="21"/>
  <c r="AV22" i="21"/>
  <c r="AZ22" i="21"/>
  <c r="BB22" i="21"/>
  <c r="BD22" i="21"/>
  <c r="BF22" i="21"/>
  <c r="BH22" i="21"/>
  <c r="BL22" i="21"/>
  <c r="BN22" i="21"/>
  <c r="BP22" i="21"/>
  <c r="BR22" i="21"/>
  <c r="BT22" i="21"/>
  <c r="BX22" i="21"/>
  <c r="BZ22" i="21"/>
  <c r="CB22" i="21"/>
  <c r="CD22" i="21"/>
  <c r="CF22" i="21"/>
  <c r="D23" i="21"/>
  <c r="E23" i="21" s="1"/>
  <c r="F23" i="21"/>
  <c r="H23" i="21"/>
  <c r="I23" i="21" s="1"/>
  <c r="J23" i="21"/>
  <c r="L23" i="21"/>
  <c r="P23" i="21"/>
  <c r="R23" i="21"/>
  <c r="T23" i="21"/>
  <c r="V23" i="21"/>
  <c r="X23" i="21"/>
  <c r="AB23" i="21"/>
  <c r="AD23" i="21"/>
  <c r="AF23" i="21"/>
  <c r="AG23" i="21" s="1"/>
  <c r="AH23" i="21"/>
  <c r="AJ23" i="21"/>
  <c r="AN23" i="21"/>
  <c r="AP23" i="21"/>
  <c r="AR23" i="21"/>
  <c r="AT23" i="21"/>
  <c r="AV23" i="21"/>
  <c r="AZ23" i="21"/>
  <c r="BB23" i="21"/>
  <c r="BD23" i="21"/>
  <c r="BF23" i="21"/>
  <c r="BH23" i="21"/>
  <c r="BL23" i="21"/>
  <c r="BN23" i="21"/>
  <c r="BP23" i="21"/>
  <c r="BR23" i="21"/>
  <c r="BT23" i="21"/>
  <c r="BX23" i="21"/>
  <c r="BZ23" i="21"/>
  <c r="CB23" i="21"/>
  <c r="CD23" i="21"/>
  <c r="CF23" i="21"/>
  <c r="D24" i="21"/>
  <c r="E24" i="21" s="1"/>
  <c r="F24" i="21"/>
  <c r="H24" i="21"/>
  <c r="I24" i="21" s="1"/>
  <c r="J24" i="21"/>
  <c r="L24" i="21"/>
  <c r="P24" i="21"/>
  <c r="R24" i="21"/>
  <c r="T24" i="21"/>
  <c r="V24" i="21"/>
  <c r="X24" i="21"/>
  <c r="AB24" i="21"/>
  <c r="AD24" i="21"/>
  <c r="AF24" i="21"/>
  <c r="AH24" i="21"/>
  <c r="AJ24" i="21"/>
  <c r="AN24" i="21"/>
  <c r="AP24" i="21"/>
  <c r="AR24" i="21"/>
  <c r="AT24" i="21"/>
  <c r="AV24" i="21"/>
  <c r="AZ24" i="21"/>
  <c r="BB24" i="21"/>
  <c r="BD24" i="21"/>
  <c r="BF24" i="21"/>
  <c r="BH24" i="21"/>
  <c r="BL24" i="21"/>
  <c r="BN24" i="21"/>
  <c r="BP24" i="21"/>
  <c r="BR24" i="21"/>
  <c r="BT24" i="21"/>
  <c r="BX24" i="21"/>
  <c r="BZ24" i="21"/>
  <c r="CB24" i="21"/>
  <c r="CD24" i="21"/>
  <c r="CF24" i="21"/>
  <c r="D25" i="21"/>
  <c r="E25" i="21" s="1"/>
  <c r="F25" i="21"/>
  <c r="G25" i="21" s="1"/>
  <c r="H25" i="21"/>
  <c r="J25" i="21"/>
  <c r="L25" i="21"/>
  <c r="P25" i="21"/>
  <c r="Q25" i="21" s="1"/>
  <c r="R25" i="21"/>
  <c r="T25" i="21"/>
  <c r="V25" i="21"/>
  <c r="X25" i="21"/>
  <c r="Y25" i="21" s="1"/>
  <c r="AB25" i="21"/>
  <c r="AD25" i="21"/>
  <c r="AF25" i="21"/>
  <c r="AH25" i="21"/>
  <c r="AJ25" i="21"/>
  <c r="AN25" i="21"/>
  <c r="AP25" i="21"/>
  <c r="AR25" i="21"/>
  <c r="AS25" i="21" s="1"/>
  <c r="AT25" i="21"/>
  <c r="AV25" i="21"/>
  <c r="AZ25" i="21"/>
  <c r="BB25" i="21"/>
  <c r="BD25" i="21"/>
  <c r="BF25" i="21"/>
  <c r="BH25" i="21"/>
  <c r="BL25" i="21"/>
  <c r="BN25" i="21"/>
  <c r="BP25" i="21"/>
  <c r="BR25" i="21"/>
  <c r="BT25" i="21"/>
  <c r="BX25" i="21"/>
  <c r="BZ25" i="21"/>
  <c r="CB25" i="21"/>
  <c r="CD25" i="21"/>
  <c r="CF25" i="21"/>
  <c r="CK25" i="21"/>
  <c r="D26" i="21"/>
  <c r="E26" i="21" s="1"/>
  <c r="F26" i="21"/>
  <c r="H26" i="21"/>
  <c r="J26" i="21"/>
  <c r="L26" i="21"/>
  <c r="P26" i="21"/>
  <c r="R26" i="21"/>
  <c r="T26" i="21"/>
  <c r="V26" i="21"/>
  <c r="X26" i="21"/>
  <c r="AB26" i="21"/>
  <c r="AD26" i="21"/>
  <c r="AF26" i="21"/>
  <c r="AH26" i="21"/>
  <c r="AJ26" i="21"/>
  <c r="AN26" i="21"/>
  <c r="AP26" i="21"/>
  <c r="AR26" i="21"/>
  <c r="AT26" i="21"/>
  <c r="AV26" i="21"/>
  <c r="AZ26" i="21"/>
  <c r="BB26" i="21"/>
  <c r="BD26" i="21"/>
  <c r="BF26" i="21"/>
  <c r="BH26" i="21"/>
  <c r="BL26" i="21"/>
  <c r="BN26" i="21"/>
  <c r="BP26" i="21"/>
  <c r="BR26" i="21"/>
  <c r="BT26" i="21"/>
  <c r="BX26" i="21"/>
  <c r="BZ26" i="21"/>
  <c r="CB26" i="21"/>
  <c r="CD26" i="21"/>
  <c r="CF26" i="21"/>
  <c r="D27" i="21"/>
  <c r="E27" i="21" s="1"/>
  <c r="F27" i="21"/>
  <c r="G27" i="21" s="1"/>
  <c r="H27" i="21"/>
  <c r="J27" i="21"/>
  <c r="K27" i="21" s="1"/>
  <c r="L27" i="21"/>
  <c r="P27" i="21"/>
  <c r="R27" i="21"/>
  <c r="S27" i="21" s="1"/>
  <c r="T27" i="21"/>
  <c r="V27" i="21"/>
  <c r="X27" i="21"/>
  <c r="AB27" i="21"/>
  <c r="AD27" i="21"/>
  <c r="AF27" i="21"/>
  <c r="AH27" i="21"/>
  <c r="AJ27" i="21"/>
  <c r="AN27" i="21"/>
  <c r="AP27" i="21"/>
  <c r="AR27" i="21"/>
  <c r="AT27" i="21"/>
  <c r="AV27" i="21"/>
  <c r="AZ27" i="21"/>
  <c r="BB27" i="21"/>
  <c r="BD27" i="21"/>
  <c r="BF27" i="21"/>
  <c r="BH27" i="21"/>
  <c r="BL27" i="21"/>
  <c r="BN27" i="21"/>
  <c r="BP27" i="21"/>
  <c r="BR27" i="21"/>
  <c r="BT27" i="21"/>
  <c r="BX27" i="21"/>
  <c r="BZ27" i="21"/>
  <c r="CB27" i="21"/>
  <c r="CD27" i="21"/>
  <c r="CF27" i="21"/>
  <c r="CK27" i="21"/>
  <c r="CM27" i="21"/>
  <c r="CO27" i="21"/>
  <c r="CQ27" i="21"/>
  <c r="CS27" i="21"/>
  <c r="D28" i="21"/>
  <c r="E28" i="21" s="1"/>
  <c r="F28" i="21"/>
  <c r="G28" i="21" s="1"/>
  <c r="H28" i="21"/>
  <c r="J28" i="21"/>
  <c r="L28" i="21"/>
  <c r="P28" i="21"/>
  <c r="R28" i="21"/>
  <c r="T28" i="21"/>
  <c r="V28" i="21"/>
  <c r="X28" i="21"/>
  <c r="AB28" i="21"/>
  <c r="AD28" i="21"/>
  <c r="AF28" i="21"/>
  <c r="AH28" i="21"/>
  <c r="AJ28" i="21"/>
  <c r="AN28" i="21"/>
  <c r="AP28" i="21"/>
  <c r="AR28" i="21"/>
  <c r="AT28" i="21"/>
  <c r="AV28" i="21"/>
  <c r="AZ28" i="21"/>
  <c r="BB28" i="21"/>
  <c r="BD28" i="21"/>
  <c r="BF28" i="21"/>
  <c r="BH28" i="21"/>
  <c r="BL28" i="21"/>
  <c r="BN28" i="21"/>
  <c r="BP28" i="21"/>
  <c r="BR28" i="21"/>
  <c r="BT28" i="21"/>
  <c r="BX28" i="21"/>
  <c r="BZ28" i="21"/>
  <c r="CB28" i="21"/>
  <c r="CD28" i="21"/>
  <c r="CF28" i="21"/>
  <c r="CK28" i="21"/>
  <c r="CM28" i="21"/>
  <c r="CO28" i="21"/>
  <c r="CQ28" i="21"/>
  <c r="CS28" i="21"/>
  <c r="D29" i="21"/>
  <c r="E29" i="21" s="1"/>
  <c r="F29" i="21"/>
  <c r="H29" i="21"/>
  <c r="J29" i="21"/>
  <c r="L29" i="21"/>
  <c r="P29" i="21"/>
  <c r="R29" i="21"/>
  <c r="T29" i="21"/>
  <c r="V29" i="21"/>
  <c r="X29" i="21"/>
  <c r="AB29" i="21"/>
  <c r="AD29" i="21"/>
  <c r="AE29" i="21" s="1"/>
  <c r="AF29" i="21"/>
  <c r="AH29" i="21"/>
  <c r="AI29" i="21" s="1"/>
  <c r="AJ29" i="21"/>
  <c r="AN29" i="21"/>
  <c r="AO29" i="21" s="1"/>
  <c r="AP29" i="21"/>
  <c r="AR29" i="21"/>
  <c r="AS29" i="21" s="1"/>
  <c r="AT29" i="21"/>
  <c r="AV29" i="21"/>
  <c r="AZ29" i="21"/>
  <c r="BB29" i="21"/>
  <c r="BD29" i="21"/>
  <c r="BF29" i="21"/>
  <c r="BH29" i="21"/>
  <c r="BL29" i="21"/>
  <c r="BN29" i="21"/>
  <c r="BP29" i="21"/>
  <c r="BR29" i="21"/>
  <c r="BT29" i="21"/>
  <c r="BX29" i="21"/>
  <c r="BZ29" i="21"/>
  <c r="CB29" i="21"/>
  <c r="CD29" i="21"/>
  <c r="CF29" i="21"/>
  <c r="D30" i="21"/>
  <c r="E30" i="21" s="1"/>
  <c r="F30" i="21"/>
  <c r="G30" i="21" s="1"/>
  <c r="H30" i="21"/>
  <c r="J30" i="21"/>
  <c r="L30" i="21"/>
  <c r="P30" i="21"/>
  <c r="R30" i="21"/>
  <c r="T30" i="21"/>
  <c r="V30" i="21"/>
  <c r="X30" i="21"/>
  <c r="AB30" i="21"/>
  <c r="AD30" i="21"/>
  <c r="AF30" i="21"/>
  <c r="AH30" i="21"/>
  <c r="AJ30" i="21"/>
  <c r="AN30" i="21"/>
  <c r="AP30" i="21"/>
  <c r="AR30" i="21"/>
  <c r="AT30" i="21"/>
  <c r="AV30" i="21"/>
  <c r="AZ30" i="21"/>
  <c r="BB30" i="21"/>
  <c r="BD30" i="21"/>
  <c r="BF30" i="21"/>
  <c r="BH30" i="21"/>
  <c r="BL30" i="21"/>
  <c r="BN30" i="21"/>
  <c r="BP30" i="21"/>
  <c r="BR30" i="21"/>
  <c r="BT30" i="21"/>
  <c r="BX30" i="21"/>
  <c r="BZ30" i="21"/>
  <c r="CB30" i="21"/>
  <c r="CD30" i="21"/>
  <c r="CF30" i="21"/>
  <c r="CK30" i="21"/>
  <c r="CM30" i="21"/>
  <c r="CO30" i="21"/>
  <c r="CQ30" i="21"/>
  <c r="CS30" i="21"/>
  <c r="D31" i="21"/>
  <c r="E31" i="21" s="1"/>
  <c r="F31" i="21"/>
  <c r="H31" i="21"/>
  <c r="J31" i="21"/>
  <c r="L31" i="21"/>
  <c r="P31" i="21"/>
  <c r="R31" i="21"/>
  <c r="T31" i="21"/>
  <c r="V31" i="21"/>
  <c r="X31" i="21"/>
  <c r="AB31" i="21"/>
  <c r="AD31" i="21"/>
  <c r="AF31" i="21"/>
  <c r="AH31" i="21"/>
  <c r="AJ31" i="21"/>
  <c r="AN31" i="21"/>
  <c r="AP31" i="21"/>
  <c r="AR31" i="21"/>
  <c r="AT31" i="21"/>
  <c r="AV31" i="21"/>
  <c r="AZ31" i="21"/>
  <c r="BB31" i="21"/>
  <c r="BD31" i="21"/>
  <c r="BF31" i="21"/>
  <c r="BH31" i="21"/>
  <c r="BL31" i="21"/>
  <c r="BN31" i="21"/>
  <c r="BP31" i="21"/>
  <c r="BR31" i="21"/>
  <c r="BT31" i="21"/>
  <c r="BX31" i="21"/>
  <c r="BZ31" i="21"/>
  <c r="CB31" i="21"/>
  <c r="CD31" i="21"/>
  <c r="CF31" i="21"/>
  <c r="D32" i="21"/>
  <c r="E32" i="21" s="1"/>
  <c r="F32" i="21"/>
  <c r="G32" i="21" s="1"/>
  <c r="H32" i="21"/>
  <c r="J32" i="21"/>
  <c r="L32" i="21"/>
  <c r="P32" i="21"/>
  <c r="R32" i="21"/>
  <c r="T32" i="21"/>
  <c r="V32" i="21"/>
  <c r="X32" i="21"/>
  <c r="AB32" i="21"/>
  <c r="AD32" i="21"/>
  <c r="AF32" i="21"/>
  <c r="AH32" i="21"/>
  <c r="AJ32" i="21"/>
  <c r="AN32" i="21"/>
  <c r="AP32" i="21"/>
  <c r="AR32" i="21"/>
  <c r="AT32" i="21"/>
  <c r="AV32" i="21"/>
  <c r="AZ32" i="21"/>
  <c r="BB32" i="21"/>
  <c r="BD32" i="21"/>
  <c r="BF32" i="21"/>
  <c r="BH32" i="21"/>
  <c r="BL32" i="21"/>
  <c r="BN32" i="21"/>
  <c r="BP32" i="21"/>
  <c r="BR32" i="21"/>
  <c r="BT32" i="21"/>
  <c r="BX32" i="21"/>
  <c r="BZ32" i="21"/>
  <c r="CB32" i="21"/>
  <c r="CD32" i="21"/>
  <c r="CF32" i="21"/>
  <c r="D33" i="21"/>
  <c r="E33" i="21" s="1"/>
  <c r="F33" i="21"/>
  <c r="H33" i="21"/>
  <c r="J33" i="21"/>
  <c r="L33" i="21"/>
  <c r="P33" i="21"/>
  <c r="R33" i="21"/>
  <c r="T33" i="21"/>
  <c r="V33" i="21"/>
  <c r="X33" i="21"/>
  <c r="AB33" i="21"/>
  <c r="AD33" i="21"/>
  <c r="AF33" i="21"/>
  <c r="AH33" i="21"/>
  <c r="AJ33" i="21"/>
  <c r="AN33" i="21"/>
  <c r="AP33" i="21"/>
  <c r="AR33" i="21"/>
  <c r="AT33" i="21"/>
  <c r="AV33" i="21"/>
  <c r="AZ33" i="21"/>
  <c r="BB33" i="21"/>
  <c r="BD33" i="21"/>
  <c r="BF33" i="21"/>
  <c r="BH33" i="21"/>
  <c r="BL33" i="21"/>
  <c r="BN33" i="21"/>
  <c r="BP33" i="21"/>
  <c r="BR33" i="21"/>
  <c r="BT33" i="21"/>
  <c r="BX33" i="21"/>
  <c r="BZ33" i="21"/>
  <c r="CB33" i="21"/>
  <c r="CD33" i="21"/>
  <c r="CF33" i="21"/>
  <c r="D34" i="21"/>
  <c r="E34" i="21" s="1"/>
  <c r="F34" i="21"/>
  <c r="H34" i="21"/>
  <c r="J34" i="21"/>
  <c r="L34" i="21"/>
  <c r="M34" i="21" s="1"/>
  <c r="P34" i="21"/>
  <c r="R34" i="21"/>
  <c r="T34" i="21"/>
  <c r="V34" i="21"/>
  <c r="X34" i="21"/>
  <c r="AB34" i="21"/>
  <c r="AD34" i="21"/>
  <c r="AF34" i="21"/>
  <c r="AH34" i="21"/>
  <c r="AJ34" i="21"/>
  <c r="AN34" i="21"/>
  <c r="AP34" i="21"/>
  <c r="AR34" i="21"/>
  <c r="AT34" i="21"/>
  <c r="AV34" i="21"/>
  <c r="AZ34" i="21"/>
  <c r="BB34" i="21"/>
  <c r="BD34" i="21"/>
  <c r="BF34" i="21"/>
  <c r="BH34" i="21"/>
  <c r="BL34" i="21"/>
  <c r="BN34" i="21"/>
  <c r="BP34" i="21"/>
  <c r="BR34" i="21"/>
  <c r="BT34" i="21"/>
  <c r="BX34" i="21"/>
  <c r="BZ34" i="21"/>
  <c r="CB34" i="21"/>
  <c r="CD34" i="21"/>
  <c r="CF34" i="21"/>
  <c r="D35" i="21"/>
  <c r="E35" i="21" s="1"/>
  <c r="F35" i="21"/>
  <c r="G35" i="21" s="1"/>
  <c r="H35" i="21"/>
  <c r="J35" i="21"/>
  <c r="K35" i="21" s="1"/>
  <c r="L35" i="21"/>
  <c r="P35" i="21"/>
  <c r="R35" i="21"/>
  <c r="T35" i="21"/>
  <c r="V35" i="21"/>
  <c r="X35" i="21"/>
  <c r="AB35" i="21"/>
  <c r="AD35" i="21"/>
  <c r="AF35" i="21"/>
  <c r="AH35" i="21"/>
  <c r="AJ35" i="21"/>
  <c r="AN35" i="21"/>
  <c r="AP35" i="21"/>
  <c r="AR35" i="21"/>
  <c r="AT35" i="21"/>
  <c r="AV35" i="21"/>
  <c r="AZ35" i="21"/>
  <c r="BB35" i="21"/>
  <c r="BD35" i="21"/>
  <c r="BF35" i="21"/>
  <c r="BH35" i="21"/>
  <c r="BL35" i="21"/>
  <c r="BN35" i="21"/>
  <c r="BP35" i="21"/>
  <c r="BR35" i="21"/>
  <c r="BT35" i="21"/>
  <c r="BX35" i="21"/>
  <c r="BZ35" i="21"/>
  <c r="CB35" i="21"/>
  <c r="CD35" i="21"/>
  <c r="CF35" i="21"/>
  <c r="D36" i="21"/>
  <c r="E36" i="21" s="1"/>
  <c r="F36" i="21"/>
  <c r="H36" i="21"/>
  <c r="J36" i="21"/>
  <c r="L36" i="21"/>
  <c r="M36" i="21" s="1"/>
  <c r="P36" i="21"/>
  <c r="Q36" i="21" s="1"/>
  <c r="R36" i="21"/>
  <c r="T36" i="21"/>
  <c r="U36" i="21" s="1"/>
  <c r="V36" i="21"/>
  <c r="X36" i="21"/>
  <c r="AB36" i="21"/>
  <c r="AD36" i="21"/>
  <c r="AF36" i="21"/>
  <c r="AH36" i="21"/>
  <c r="AJ36" i="21"/>
  <c r="AN36" i="21"/>
  <c r="AP36" i="21"/>
  <c r="AR36" i="21"/>
  <c r="AT36" i="21"/>
  <c r="AV36" i="21"/>
  <c r="AZ36" i="21"/>
  <c r="BB36" i="21"/>
  <c r="BD36" i="21"/>
  <c r="BF36" i="21"/>
  <c r="BH36" i="21"/>
  <c r="BL36" i="21"/>
  <c r="BN36" i="21"/>
  <c r="BP36" i="21"/>
  <c r="BR36" i="21"/>
  <c r="BT36" i="21"/>
  <c r="BX36" i="21"/>
  <c r="BZ36" i="21"/>
  <c r="CB36" i="21"/>
  <c r="CD36" i="21"/>
  <c r="CF36" i="21"/>
  <c r="D37" i="21"/>
  <c r="E37" i="21" s="1"/>
  <c r="F37" i="21"/>
  <c r="G37" i="21" s="1"/>
  <c r="H37" i="21"/>
  <c r="J37" i="21"/>
  <c r="L37" i="21"/>
  <c r="P37" i="21"/>
  <c r="R37" i="21"/>
  <c r="T37" i="21"/>
  <c r="U37" i="21" s="1"/>
  <c r="V37" i="21"/>
  <c r="X37" i="21"/>
  <c r="AB37" i="21"/>
  <c r="AD37" i="21"/>
  <c r="AF37" i="21"/>
  <c r="AH37" i="21"/>
  <c r="AJ37" i="21"/>
  <c r="AN37" i="21"/>
  <c r="AO37" i="21" s="1"/>
  <c r="AP37" i="21"/>
  <c r="AR37" i="21"/>
  <c r="AT37" i="21"/>
  <c r="AV37" i="21"/>
  <c r="AZ37" i="21"/>
  <c r="BB37" i="21"/>
  <c r="BD37" i="21"/>
  <c r="BF37" i="21"/>
  <c r="BH37" i="21"/>
  <c r="BL37" i="21"/>
  <c r="BN37" i="21"/>
  <c r="BP37" i="21"/>
  <c r="BR37" i="21"/>
  <c r="BT37" i="21"/>
  <c r="BX37" i="21"/>
  <c r="BZ37" i="21"/>
  <c r="CB37" i="21"/>
  <c r="CD37" i="21"/>
  <c r="CF37" i="21"/>
  <c r="CK37" i="21"/>
  <c r="CO37" i="21"/>
  <c r="CQ37" i="21"/>
  <c r="CS37" i="21"/>
  <c r="D38" i="21"/>
  <c r="E38" i="21" s="1"/>
  <c r="F38" i="21"/>
  <c r="G38" i="21" s="1"/>
  <c r="H38" i="21"/>
  <c r="I38" i="21" s="1"/>
  <c r="J38" i="21"/>
  <c r="L38" i="21"/>
  <c r="P38" i="21"/>
  <c r="R38" i="21"/>
  <c r="T38" i="21"/>
  <c r="V38" i="21"/>
  <c r="X38" i="21"/>
  <c r="AB38" i="21"/>
  <c r="AD38" i="21"/>
  <c r="AF38" i="21"/>
  <c r="AH38" i="21"/>
  <c r="AJ38" i="21"/>
  <c r="AN38" i="21"/>
  <c r="AP38" i="21"/>
  <c r="AR38" i="21"/>
  <c r="AT38" i="21"/>
  <c r="AV38" i="21"/>
  <c r="AZ38" i="21"/>
  <c r="BB38" i="21"/>
  <c r="BD38" i="21"/>
  <c r="BF38" i="21"/>
  <c r="BH38" i="21"/>
  <c r="BL38" i="21"/>
  <c r="BN38" i="21"/>
  <c r="BP38" i="21"/>
  <c r="BR38" i="21"/>
  <c r="BT38" i="21"/>
  <c r="BX38" i="21"/>
  <c r="BZ38" i="21"/>
  <c r="CB38" i="21"/>
  <c r="CD38" i="21"/>
  <c r="CF38" i="21"/>
  <c r="D39" i="21"/>
  <c r="E39" i="21" s="1"/>
  <c r="F39" i="21"/>
  <c r="G39" i="21" s="1"/>
  <c r="H39" i="21"/>
  <c r="J39" i="21"/>
  <c r="L39" i="21"/>
  <c r="P39" i="21"/>
  <c r="R39" i="21"/>
  <c r="T39" i="21"/>
  <c r="V39" i="21"/>
  <c r="X39" i="21"/>
  <c r="AB39" i="21"/>
  <c r="AD39" i="21"/>
  <c r="AF39" i="21"/>
  <c r="AH39" i="21"/>
  <c r="AJ39" i="21"/>
  <c r="AN39" i="21"/>
  <c r="AP39" i="21"/>
  <c r="AR39" i="21"/>
  <c r="AT39" i="21"/>
  <c r="AV39" i="21"/>
  <c r="AZ39" i="21"/>
  <c r="BB39" i="21"/>
  <c r="BD39" i="21"/>
  <c r="BF39" i="21"/>
  <c r="BH39" i="21"/>
  <c r="BL39" i="21"/>
  <c r="BN39" i="21"/>
  <c r="BP39" i="21"/>
  <c r="BR39" i="21"/>
  <c r="BT39" i="21"/>
  <c r="BX39" i="21"/>
  <c r="BZ39" i="21"/>
  <c r="CB39" i="21"/>
  <c r="CD39" i="21"/>
  <c r="CF39" i="21"/>
  <c r="D40" i="21"/>
  <c r="E40" i="21" s="1"/>
  <c r="F40" i="21"/>
  <c r="G40" i="21" s="1"/>
  <c r="H40" i="21"/>
  <c r="J40" i="21"/>
  <c r="L40" i="21"/>
  <c r="P40" i="21"/>
  <c r="R40" i="21"/>
  <c r="T40" i="21"/>
  <c r="V40" i="21"/>
  <c r="X40" i="21"/>
  <c r="AB40" i="21"/>
  <c r="AD40" i="21"/>
  <c r="AF40" i="21"/>
  <c r="AH40" i="21"/>
  <c r="AJ40" i="21"/>
  <c r="AN40" i="21"/>
  <c r="AP40" i="21"/>
  <c r="AR40" i="21"/>
  <c r="AT40" i="21"/>
  <c r="AV40" i="21"/>
  <c r="AZ40" i="21"/>
  <c r="BB40" i="21"/>
  <c r="BD40" i="21"/>
  <c r="BF40" i="21"/>
  <c r="BH40" i="21"/>
  <c r="BL40" i="21"/>
  <c r="BN40" i="21"/>
  <c r="BP40" i="21"/>
  <c r="BR40" i="21"/>
  <c r="BT40" i="21"/>
  <c r="BX40" i="21"/>
  <c r="BZ40" i="21"/>
  <c r="CB40" i="21"/>
  <c r="CD40" i="21"/>
  <c r="CF40" i="21"/>
  <c r="D41" i="21"/>
  <c r="E41" i="21" s="1"/>
  <c r="F41" i="21"/>
  <c r="G41" i="21" s="1"/>
  <c r="H41" i="21"/>
  <c r="J41" i="21"/>
  <c r="L41" i="21"/>
  <c r="P41" i="21"/>
  <c r="R41" i="21"/>
  <c r="T41" i="21"/>
  <c r="V41" i="21"/>
  <c r="X41" i="21"/>
  <c r="AB41" i="21"/>
  <c r="AD41" i="21"/>
  <c r="AF41" i="21"/>
  <c r="AH41" i="21"/>
  <c r="AJ41" i="21"/>
  <c r="AN41" i="21"/>
  <c r="AP41" i="21"/>
  <c r="AR41" i="21"/>
  <c r="AT41" i="21"/>
  <c r="AV41" i="21"/>
  <c r="AZ41" i="21"/>
  <c r="BB41" i="21"/>
  <c r="BD41" i="21"/>
  <c r="BF41" i="21"/>
  <c r="BH41" i="21"/>
  <c r="BL41" i="21"/>
  <c r="BN41" i="21"/>
  <c r="BP41" i="21"/>
  <c r="BR41" i="21"/>
  <c r="BT41" i="21"/>
  <c r="BX41" i="21"/>
  <c r="BZ41" i="21"/>
  <c r="CB41" i="21"/>
  <c r="CD41" i="21"/>
  <c r="CF41" i="21"/>
  <c r="D42" i="21"/>
  <c r="E42" i="21" s="1"/>
  <c r="F42" i="21"/>
  <c r="G42" i="21" s="1"/>
  <c r="H42" i="21"/>
  <c r="J42" i="21"/>
  <c r="L42" i="21"/>
  <c r="P42" i="21"/>
  <c r="R42" i="21"/>
  <c r="T42" i="21"/>
  <c r="V42" i="21"/>
  <c r="X42" i="21"/>
  <c r="AB42" i="21"/>
  <c r="AD42" i="21"/>
  <c r="AF42" i="21"/>
  <c r="AH42" i="21"/>
  <c r="AJ42" i="21"/>
  <c r="AN42" i="21"/>
  <c r="AO42" i="21" s="1"/>
  <c r="AP42" i="21"/>
  <c r="AR42" i="21"/>
  <c r="AT42" i="21"/>
  <c r="AV42" i="21"/>
  <c r="AZ42" i="21"/>
  <c r="BB42" i="21"/>
  <c r="BD42" i="21"/>
  <c r="BF42" i="21"/>
  <c r="BH42" i="21"/>
  <c r="BL42" i="21"/>
  <c r="BN42" i="21"/>
  <c r="BP42" i="21"/>
  <c r="BR42" i="21"/>
  <c r="BT42" i="21"/>
  <c r="BX42" i="21"/>
  <c r="BZ42" i="21"/>
  <c r="CB42" i="21"/>
  <c r="CD42" i="21"/>
  <c r="CF42" i="21"/>
  <c r="CK42" i="21"/>
  <c r="CO42" i="21"/>
  <c r="CQ42" i="21"/>
  <c r="CS42" i="21"/>
  <c r="D43" i="21"/>
  <c r="E43" i="21" s="1"/>
  <c r="F43" i="21"/>
  <c r="G43" i="21" s="1"/>
  <c r="H43" i="21"/>
  <c r="J43" i="21"/>
  <c r="L43" i="21"/>
  <c r="P43" i="21"/>
  <c r="R43" i="21"/>
  <c r="T43" i="21"/>
  <c r="V43" i="21"/>
  <c r="X43" i="21"/>
  <c r="AB43" i="21"/>
  <c r="AD43" i="21"/>
  <c r="AF43" i="21"/>
  <c r="AH43" i="21"/>
  <c r="AJ43" i="21"/>
  <c r="AN43" i="21"/>
  <c r="AP43" i="21"/>
  <c r="AR43" i="21"/>
  <c r="AT43" i="21"/>
  <c r="AV43" i="21"/>
  <c r="AZ43" i="21"/>
  <c r="BB43" i="21"/>
  <c r="BD43" i="21"/>
  <c r="BF43" i="21"/>
  <c r="BH43" i="21"/>
  <c r="BL43" i="21"/>
  <c r="BN43" i="21"/>
  <c r="BP43" i="21"/>
  <c r="BR43" i="21"/>
  <c r="BT43" i="21"/>
  <c r="BX43" i="21"/>
  <c r="BZ43" i="21"/>
  <c r="CB43" i="21"/>
  <c r="CD43" i="21"/>
  <c r="CF43" i="21"/>
  <c r="D44" i="21"/>
  <c r="E44" i="21" s="1"/>
  <c r="F44" i="21"/>
  <c r="G44" i="21" s="1"/>
  <c r="H44" i="21"/>
  <c r="J44" i="21"/>
  <c r="K44" i="21" s="1"/>
  <c r="L44" i="21"/>
  <c r="P44" i="21"/>
  <c r="R44" i="21"/>
  <c r="T44" i="21"/>
  <c r="V44" i="21"/>
  <c r="X44" i="21"/>
  <c r="AB44" i="21"/>
  <c r="AD44" i="21"/>
  <c r="AF44" i="21"/>
  <c r="AH44" i="21"/>
  <c r="AJ44" i="21"/>
  <c r="AN44" i="21"/>
  <c r="AP44" i="21"/>
  <c r="AR44" i="21"/>
  <c r="AT44" i="21"/>
  <c r="AV44" i="21"/>
  <c r="AZ44" i="21"/>
  <c r="BB44" i="21"/>
  <c r="BD44" i="21"/>
  <c r="BF44" i="21"/>
  <c r="BH44" i="21"/>
  <c r="BL44" i="21"/>
  <c r="BN44" i="21"/>
  <c r="BP44" i="21"/>
  <c r="BR44" i="21"/>
  <c r="BT44" i="21"/>
  <c r="BX44" i="21"/>
  <c r="BZ44" i="21"/>
  <c r="CB44" i="21"/>
  <c r="CD44" i="21"/>
  <c r="CF44" i="21"/>
  <c r="D45" i="21"/>
  <c r="E45" i="21" s="1"/>
  <c r="F45" i="21"/>
  <c r="G45" i="21" s="1"/>
  <c r="H45" i="21"/>
  <c r="I45" i="21" s="1"/>
  <c r="J45" i="21"/>
  <c r="L45" i="21"/>
  <c r="P45" i="21"/>
  <c r="R45" i="21"/>
  <c r="T45" i="21"/>
  <c r="V45" i="21"/>
  <c r="X45" i="21"/>
  <c r="AB45" i="21"/>
  <c r="AD45" i="21"/>
  <c r="AF45" i="21"/>
  <c r="AH45" i="21"/>
  <c r="AJ45" i="21"/>
  <c r="AN45" i="21"/>
  <c r="AP45" i="21"/>
  <c r="AR45" i="21"/>
  <c r="AT45" i="21"/>
  <c r="AV45" i="21"/>
  <c r="AZ45" i="21"/>
  <c r="BB45" i="21"/>
  <c r="BD45" i="21"/>
  <c r="BF45" i="21"/>
  <c r="BH45" i="21"/>
  <c r="BL45" i="21"/>
  <c r="BN45" i="21"/>
  <c r="BP45" i="21"/>
  <c r="BR45" i="21"/>
  <c r="BT45" i="21"/>
  <c r="BX45" i="21"/>
  <c r="BZ45" i="21"/>
  <c r="CB45" i="21"/>
  <c r="CD45" i="21"/>
  <c r="CF45" i="21"/>
  <c r="D46" i="21"/>
  <c r="E46" i="21" s="1"/>
  <c r="F46" i="21"/>
  <c r="G46" i="21" s="1"/>
  <c r="H46" i="21"/>
  <c r="I46" i="21" s="1"/>
  <c r="J46" i="21"/>
  <c r="L46" i="21"/>
  <c r="P46" i="21"/>
  <c r="R46" i="21"/>
  <c r="T46" i="21"/>
  <c r="V46" i="21"/>
  <c r="X46" i="21"/>
  <c r="AB46" i="21"/>
  <c r="AD46" i="21"/>
  <c r="AF46" i="21"/>
  <c r="AH46" i="21"/>
  <c r="AJ46" i="21"/>
  <c r="AN46" i="21"/>
  <c r="AP46" i="21"/>
  <c r="AR46" i="21"/>
  <c r="AT46" i="21"/>
  <c r="AV46" i="21"/>
  <c r="AZ46" i="21"/>
  <c r="BB46" i="21"/>
  <c r="BD46" i="21"/>
  <c r="BF46" i="21"/>
  <c r="BH46" i="21"/>
  <c r="BL46" i="21"/>
  <c r="BN46" i="21"/>
  <c r="BP46" i="21"/>
  <c r="BR46" i="21"/>
  <c r="BT46" i="21"/>
  <c r="BX46" i="21"/>
  <c r="BZ46" i="21"/>
  <c r="CB46" i="21"/>
  <c r="CD46" i="21"/>
  <c r="CF46" i="21"/>
  <c r="D47" i="21"/>
  <c r="E47" i="21" s="1"/>
  <c r="F47" i="21"/>
  <c r="G47" i="21" s="1"/>
  <c r="H47" i="21"/>
  <c r="J47" i="21"/>
  <c r="L47" i="21"/>
  <c r="P47" i="21"/>
  <c r="R47" i="21"/>
  <c r="T47" i="21"/>
  <c r="V47" i="21"/>
  <c r="X47" i="21"/>
  <c r="AB47" i="21"/>
  <c r="AD47" i="21"/>
  <c r="AF47" i="21"/>
  <c r="AH47" i="21"/>
  <c r="AJ47" i="21"/>
  <c r="AN47" i="21"/>
  <c r="AP47" i="21"/>
  <c r="AR47" i="21"/>
  <c r="AT47" i="21"/>
  <c r="AV47" i="21"/>
  <c r="AZ47" i="21"/>
  <c r="BB47" i="21"/>
  <c r="BD47" i="21"/>
  <c r="BF47" i="21"/>
  <c r="BH47" i="21"/>
  <c r="BL47" i="21"/>
  <c r="BN47" i="21"/>
  <c r="BP47" i="21"/>
  <c r="BR47" i="21"/>
  <c r="BT47" i="21"/>
  <c r="BX47" i="21"/>
  <c r="BZ47" i="21"/>
  <c r="CB47" i="21"/>
  <c r="CD47" i="21"/>
  <c r="CF47" i="21"/>
  <c r="CK47" i="21"/>
  <c r="CO47" i="21"/>
  <c r="CQ47" i="21"/>
  <c r="CS47" i="21"/>
  <c r="D48" i="21"/>
  <c r="E48" i="21" s="1"/>
  <c r="F48" i="21"/>
  <c r="G48" i="21" s="1"/>
  <c r="H48" i="21"/>
  <c r="J48" i="21"/>
  <c r="L48" i="21"/>
  <c r="P48" i="21"/>
  <c r="R48" i="21"/>
  <c r="T48" i="21"/>
  <c r="V48" i="21"/>
  <c r="X48" i="21"/>
  <c r="AB48" i="21"/>
  <c r="AD48" i="21"/>
  <c r="AF48" i="21"/>
  <c r="AH48" i="21"/>
  <c r="AJ48" i="21"/>
  <c r="AN48" i="21"/>
  <c r="AP48" i="21"/>
  <c r="AR48" i="21"/>
  <c r="AT48" i="21"/>
  <c r="AV48" i="21"/>
  <c r="AZ48" i="21"/>
  <c r="BB48" i="21"/>
  <c r="BD48" i="21"/>
  <c r="BF48" i="21"/>
  <c r="BH48" i="21"/>
  <c r="BL48" i="21"/>
  <c r="BN48" i="21"/>
  <c r="BP48" i="21"/>
  <c r="BR48" i="21"/>
  <c r="BT48" i="21"/>
  <c r="BX48" i="21"/>
  <c r="BZ48" i="21"/>
  <c r="CB48" i="21"/>
  <c r="CD48" i="21"/>
  <c r="CF48" i="21"/>
  <c r="D49" i="21"/>
  <c r="E49" i="21" s="1"/>
  <c r="F49" i="21"/>
  <c r="G49" i="21" s="1"/>
  <c r="H49" i="21"/>
  <c r="I49" i="21" s="1"/>
  <c r="J49" i="21"/>
  <c r="L49" i="21"/>
  <c r="M49" i="21" s="1"/>
  <c r="P49" i="21"/>
  <c r="R49" i="21"/>
  <c r="T49" i="21"/>
  <c r="V49" i="21"/>
  <c r="X49" i="21"/>
  <c r="AB49" i="21"/>
  <c r="AD49" i="21"/>
  <c r="AF49" i="21"/>
  <c r="AH49" i="21"/>
  <c r="AJ49" i="21"/>
  <c r="AN49" i="21"/>
  <c r="AP49" i="21"/>
  <c r="AR49" i="21"/>
  <c r="AT49" i="21"/>
  <c r="AV49" i="21"/>
  <c r="AZ49" i="21"/>
  <c r="BB49" i="21"/>
  <c r="BD49" i="21"/>
  <c r="BF49" i="21"/>
  <c r="BH49" i="21"/>
  <c r="BL49" i="21"/>
  <c r="BN49" i="21"/>
  <c r="BP49" i="21"/>
  <c r="BR49" i="21"/>
  <c r="BT49" i="21"/>
  <c r="BX49" i="21"/>
  <c r="BZ49" i="21"/>
  <c r="CB49" i="21"/>
  <c r="CD49" i="21"/>
  <c r="CF49" i="21"/>
  <c r="D50" i="21"/>
  <c r="E50" i="21" s="1"/>
  <c r="F50" i="21"/>
  <c r="G50" i="21" s="1"/>
  <c r="H50" i="21"/>
  <c r="J50" i="21"/>
  <c r="L50" i="21"/>
  <c r="P50" i="21"/>
  <c r="R50" i="21"/>
  <c r="T50" i="21"/>
  <c r="V50" i="21"/>
  <c r="X50" i="21"/>
  <c r="AB50" i="21"/>
  <c r="AD50" i="21"/>
  <c r="AF50" i="21"/>
  <c r="AH50" i="21"/>
  <c r="AJ50" i="21"/>
  <c r="AN50" i="21"/>
  <c r="AP50" i="21"/>
  <c r="AR50" i="21"/>
  <c r="AT50" i="21"/>
  <c r="AV50" i="21"/>
  <c r="AZ50" i="21"/>
  <c r="BB50" i="21"/>
  <c r="BD50" i="21"/>
  <c r="BF50" i="21"/>
  <c r="BH50" i="21"/>
  <c r="BL50" i="21"/>
  <c r="BN50" i="21"/>
  <c r="BP50" i="21"/>
  <c r="BR50" i="21"/>
  <c r="BT50" i="21"/>
  <c r="BX50" i="21"/>
  <c r="BZ50" i="21"/>
  <c r="CB50" i="21"/>
  <c r="CD50" i="21"/>
  <c r="CF50" i="21"/>
  <c r="CK50" i="21"/>
  <c r="CO50" i="21"/>
  <c r="CQ50" i="21"/>
  <c r="CS50" i="21"/>
  <c r="D51" i="21"/>
  <c r="E51" i="21" s="1"/>
  <c r="F51" i="21"/>
  <c r="G51" i="21" s="1"/>
  <c r="H51" i="21"/>
  <c r="J51" i="21"/>
  <c r="L51" i="21"/>
  <c r="P51" i="21"/>
  <c r="R51" i="21"/>
  <c r="T51" i="21"/>
  <c r="V51" i="21"/>
  <c r="X51" i="21"/>
  <c r="AB51" i="21"/>
  <c r="AD51" i="21"/>
  <c r="AF51" i="21"/>
  <c r="AH51" i="21"/>
  <c r="AJ51" i="21"/>
  <c r="AN51" i="21"/>
  <c r="AP51" i="21"/>
  <c r="AR51" i="21"/>
  <c r="AT51" i="21"/>
  <c r="AV51" i="21"/>
  <c r="AZ51" i="21"/>
  <c r="BB51" i="21"/>
  <c r="BD51" i="21"/>
  <c r="BF51" i="21"/>
  <c r="BH51" i="21"/>
  <c r="BL51" i="21"/>
  <c r="BN51" i="21"/>
  <c r="BP51" i="21"/>
  <c r="BR51" i="21"/>
  <c r="BT51" i="21"/>
  <c r="BX51" i="21"/>
  <c r="BZ51" i="21"/>
  <c r="CB51" i="21"/>
  <c r="CD51" i="21"/>
  <c r="CF51" i="21"/>
  <c r="T11" i="15"/>
  <c r="T13" i="15"/>
  <c r="T14" i="15"/>
  <c r="T16" i="15"/>
  <c r="T17" i="15"/>
  <c r="T18" i="15"/>
  <c r="T19" i="15"/>
  <c r="T20" i="15"/>
  <c r="T21" i="15"/>
  <c r="T25" i="15"/>
  <c r="T27" i="15"/>
  <c r="T28" i="15"/>
  <c r="T30" i="15"/>
  <c r="U8" i="15"/>
  <c r="U9" i="15"/>
  <c r="U10" i="15"/>
  <c r="U11" i="15"/>
  <c r="U12" i="15"/>
  <c r="U13" i="15"/>
  <c r="U14" i="15"/>
  <c r="U15" i="15"/>
  <c r="U16" i="15"/>
  <c r="U17" i="15"/>
  <c r="U18" i="15"/>
  <c r="Q12" i="21" l="1"/>
  <c r="BM10" i="21"/>
  <c r="BQ20" i="21"/>
  <c r="CT16" i="21"/>
  <c r="CL16" i="21"/>
  <c r="BQ16" i="21"/>
  <c r="BM16" i="21"/>
  <c r="BQ12" i="21"/>
  <c r="BM12" i="21"/>
  <c r="BG12" i="21"/>
  <c r="BI23" i="21"/>
  <c r="CT42" i="21"/>
  <c r="BC42" i="21"/>
  <c r="CA25" i="21"/>
  <c r="BU25" i="21"/>
  <c r="BM25" i="21"/>
  <c r="BG25" i="21"/>
  <c r="BY35" i="21"/>
  <c r="BO35" i="21"/>
  <c r="CC31" i="21"/>
  <c r="BI31" i="21"/>
  <c r="BA31" i="21"/>
  <c r="CC27" i="21"/>
  <c r="CP13" i="21"/>
  <c r="BU13" i="21"/>
  <c r="BQ13" i="21"/>
  <c r="BG13" i="21"/>
  <c r="AW13" i="21"/>
  <c r="CC35" i="21"/>
  <c r="BI35" i="21"/>
  <c r="BO31" i="21"/>
  <c r="AU31" i="21"/>
  <c r="BO27" i="21"/>
  <c r="AQ27" i="21"/>
  <c r="BU10" i="21"/>
  <c r="BG43" i="21"/>
  <c r="CA48" i="21"/>
  <c r="BU48" i="21"/>
  <c r="BC48" i="21"/>
  <c r="BQ36" i="21"/>
  <c r="BM36" i="21"/>
  <c r="BG36" i="21"/>
  <c r="BC36" i="21"/>
  <c r="AO36" i="21"/>
  <c r="AI36" i="21"/>
  <c r="AE36" i="21"/>
  <c r="CE9" i="21"/>
  <c r="CA9" i="21"/>
  <c r="CE46" i="21"/>
  <c r="AG24" i="21"/>
  <c r="CA22" i="21"/>
  <c r="E37" i="20" s="1"/>
  <c r="BU22" i="21"/>
  <c r="BM22" i="21"/>
  <c r="D36" i="20" s="1"/>
  <c r="AS22" i="21"/>
  <c r="AC8" i="21"/>
  <c r="BQ43" i="21"/>
  <c r="BM43" i="21"/>
  <c r="BC43" i="21"/>
  <c r="AW43" i="21"/>
  <c r="AO43" i="21"/>
  <c r="BY48" i="21"/>
  <c r="CG44" i="21"/>
  <c r="AC44" i="21"/>
  <c r="CP28" i="21"/>
  <c r="AW28" i="21"/>
  <c r="AO28" i="21"/>
  <c r="AE28" i="21"/>
  <c r="CA19" i="21"/>
  <c r="AS19" i="21"/>
  <c r="CG51" i="21"/>
  <c r="CC51" i="21"/>
  <c r="BY51" i="21"/>
  <c r="BS51" i="21"/>
  <c r="BI51" i="21"/>
  <c r="BE51" i="21"/>
  <c r="AK51" i="21"/>
  <c r="AG51" i="21"/>
  <c r="AC51" i="21"/>
  <c r="W51" i="21"/>
  <c r="CE49" i="21"/>
  <c r="BO37" i="21"/>
  <c r="CC32" i="21"/>
  <c r="BO32" i="21"/>
  <c r="BI32" i="21"/>
  <c r="BA32" i="21"/>
  <c r="AG32" i="21"/>
  <c r="AG20" i="21"/>
  <c r="CC48" i="21"/>
  <c r="BA44" i="21"/>
  <c r="AK44" i="21"/>
  <c r="AG44" i="21"/>
  <c r="AK33" i="21"/>
  <c r="AS28" i="21"/>
  <c r="AI28" i="21"/>
  <c r="Y28" i="21"/>
  <c r="BM19" i="21"/>
  <c r="CN17" i="21"/>
  <c r="AO47" i="21"/>
  <c r="AG50" i="21"/>
  <c r="AS45" i="21"/>
  <c r="CR42" i="21"/>
  <c r="BI42" i="21"/>
  <c r="BE42" i="21"/>
  <c r="BA42" i="21"/>
  <c r="AU42" i="21"/>
  <c r="AQ42" i="21"/>
  <c r="CA36" i="21"/>
  <c r="BO34" i="21"/>
  <c r="BI34" i="21"/>
  <c r="AS33" i="21"/>
  <c r="AO33" i="21"/>
  <c r="AI33" i="21"/>
  <c r="BU31" i="21"/>
  <c r="AS31" i="21"/>
  <c r="AO31" i="21"/>
  <c r="AI31" i="21"/>
  <c r="AE31" i="21"/>
  <c r="CP30" i="21"/>
  <c r="CC22" i="21"/>
  <c r="BY22" i="21"/>
  <c r="BS22" i="21"/>
  <c r="BO22" i="21"/>
  <c r="BA22" i="21"/>
  <c r="AU21" i="21"/>
  <c r="AG21" i="21"/>
  <c r="W21" i="21"/>
  <c r="AQ19" i="21"/>
  <c r="AK19" i="21"/>
  <c r="AC19" i="21"/>
  <c r="AW51" i="21"/>
  <c r="BC47" i="21"/>
  <c r="AK47" i="21"/>
  <c r="CE39" i="21"/>
  <c r="U39" i="21"/>
  <c r="AE35" i="21"/>
  <c r="BO29" i="21"/>
  <c r="CE26" i="21"/>
  <c r="BG26" i="21"/>
  <c r="BC26" i="21"/>
  <c r="U24" i="21"/>
  <c r="BM18" i="21"/>
  <c r="AE17" i="21"/>
  <c r="BM15" i="21"/>
  <c r="AE15" i="21"/>
  <c r="CA14" i="21"/>
  <c r="BQ49" i="21"/>
  <c r="BC49" i="21"/>
  <c r="AO49" i="21"/>
  <c r="U49" i="21"/>
  <c r="BM11" i="21"/>
  <c r="AO11" i="21"/>
  <c r="Q11" i="21"/>
  <c r="CE8" i="21"/>
  <c r="CA8" i="21"/>
  <c r="BM8" i="21"/>
  <c r="AE8" i="21"/>
  <c r="Y8" i="21"/>
  <c r="CA51" i="21"/>
  <c r="BQ51" i="21"/>
  <c r="BM51" i="21"/>
  <c r="AW40" i="21"/>
  <c r="AO40" i="21"/>
  <c r="AE40" i="21"/>
  <c r="Y40" i="21"/>
  <c r="BO38" i="21"/>
  <c r="BI38" i="21"/>
  <c r="BE38" i="21"/>
  <c r="M38" i="21"/>
  <c r="CT18" i="21"/>
  <c r="AE18" i="21"/>
  <c r="Y18" i="21"/>
  <c r="AS49" i="21"/>
  <c r="AI49" i="21"/>
  <c r="CG24" i="21"/>
  <c r="BO24" i="21"/>
  <c r="BG11" i="21"/>
  <c r="AS11" i="21"/>
  <c r="Y11" i="21"/>
  <c r="CL50" i="21"/>
  <c r="CE50" i="21"/>
  <c r="BQ50" i="21"/>
  <c r="AI50" i="21"/>
  <c r="U50" i="21"/>
  <c r="BO49" i="21"/>
  <c r="BI49" i="21"/>
  <c r="BE49" i="21"/>
  <c r="CT47" i="21"/>
  <c r="CL47" i="21"/>
  <c r="BQ47" i="21"/>
  <c r="BO46" i="21"/>
  <c r="BI46" i="21"/>
  <c r="BE46" i="21"/>
  <c r="BA46" i="21"/>
  <c r="AU46" i="21"/>
  <c r="AQ46" i="21"/>
  <c r="AG46" i="21"/>
  <c r="M46" i="21"/>
  <c r="CG43" i="21"/>
  <c r="CC43" i="21"/>
  <c r="BY43" i="21"/>
  <c r="BS43" i="21"/>
  <c r="AE30" i="21"/>
  <c r="Y30" i="21"/>
  <c r="AC29" i="21"/>
  <c r="S29" i="21"/>
  <c r="CR19" i="21"/>
  <c r="BS48" i="21"/>
  <c r="BO48" i="21"/>
  <c r="BA48" i="21"/>
  <c r="AK48" i="21"/>
  <c r="AG48" i="21"/>
  <c r="AC48" i="21"/>
  <c r="S48" i="21"/>
  <c r="M48" i="21"/>
  <c r="AI47" i="21"/>
  <c r="Q47" i="21"/>
  <c r="CC45" i="21"/>
  <c r="AU45" i="21"/>
  <c r="AQ45" i="21"/>
  <c r="S45" i="21"/>
  <c r="M45" i="21"/>
  <c r="U44" i="21"/>
  <c r="BO43" i="21"/>
  <c r="AG43" i="21"/>
  <c r="AC43" i="21"/>
  <c r="S43" i="21"/>
  <c r="BA36" i="21"/>
  <c r="AU36" i="21"/>
  <c r="AK36" i="21"/>
  <c r="S36" i="21"/>
  <c r="CE35" i="21"/>
  <c r="BG35" i="21"/>
  <c r="BC35" i="21"/>
  <c r="AO35" i="21"/>
  <c r="S33" i="21"/>
  <c r="AW32" i="21"/>
  <c r="AS32" i="21"/>
  <c r="AO32" i="21"/>
  <c r="AE32" i="21"/>
  <c r="Y32" i="21"/>
  <c r="CC30" i="21"/>
  <c r="BU29" i="21"/>
  <c r="CR28" i="21"/>
  <c r="CC28" i="21"/>
  <c r="BI28" i="21"/>
  <c r="BA28" i="21"/>
  <c r="AG28" i="21"/>
  <c r="S28" i="21"/>
  <c r="AS27" i="21"/>
  <c r="Y27" i="21"/>
  <c r="BS26" i="21"/>
  <c r="AU26" i="21"/>
  <c r="BG24" i="21"/>
  <c r="BO23" i="21"/>
  <c r="BM21" i="21"/>
  <c r="BG21" i="21"/>
  <c r="Y21" i="21"/>
  <c r="BO20" i="21"/>
  <c r="CP17" i="21"/>
  <c r="BU17" i="21"/>
  <c r="BM17" i="21"/>
  <c r="BG17" i="21"/>
  <c r="BC17" i="21"/>
  <c r="CC16" i="21"/>
  <c r="BE16" i="21"/>
  <c r="BA16" i="21"/>
  <c r="AU16" i="21"/>
  <c r="AQ16" i="21"/>
  <c r="W16" i="21"/>
  <c r="CC15" i="21"/>
  <c r="BO15" i="21"/>
  <c r="M15" i="21"/>
  <c r="AE14" i="21"/>
  <c r="Y14" i="21"/>
  <c r="CG12" i="21"/>
  <c r="CC12" i="21"/>
  <c r="AQ12" i="21"/>
  <c r="AG11" i="21"/>
  <c r="CC9" i="21"/>
  <c r="BO9" i="21"/>
  <c r="BI9" i="21"/>
  <c r="BA9" i="21"/>
  <c r="AU8" i="21"/>
  <c r="BO47" i="21"/>
  <c r="BI47" i="21"/>
  <c r="AU47" i="21"/>
  <c r="BQ45" i="21"/>
  <c r="M44" i="21"/>
  <c r="CE41" i="21"/>
  <c r="AW41" i="21"/>
  <c r="AI41" i="21"/>
  <c r="BO40" i="21"/>
  <c r="BI40" i="21"/>
  <c r="BE40" i="21"/>
  <c r="BA40" i="21"/>
  <c r="BA39" i="21"/>
  <c r="CE38" i="21"/>
  <c r="BQ38" i="21"/>
  <c r="BC38" i="21"/>
  <c r="AO38" i="21"/>
  <c r="AI38" i="21"/>
  <c r="U38" i="21"/>
  <c r="CR37" i="21"/>
  <c r="AU35" i="21"/>
  <c r="CA34" i="21"/>
  <c r="U34" i="21"/>
  <c r="CE33" i="21"/>
  <c r="BU33" i="21"/>
  <c r="S32" i="21"/>
  <c r="BG30" i="21"/>
  <c r="CA23" i="21"/>
  <c r="BU23" i="21"/>
  <c r="BE17" i="21"/>
  <c r="AQ17" i="21"/>
  <c r="CR14" i="21"/>
  <c r="CC14" i="21"/>
  <c r="BI14" i="21"/>
  <c r="BA14" i="21"/>
  <c r="AU14" i="21"/>
  <c r="AG14" i="21"/>
  <c r="AE9" i="21"/>
  <c r="AO51" i="21"/>
  <c r="U51" i="21"/>
  <c r="Q51" i="21"/>
  <c r="BI50" i="21"/>
  <c r="BE50" i="21"/>
  <c r="BA50" i="21"/>
  <c r="AU50" i="21"/>
  <c r="AQ50" i="21"/>
  <c r="CE48" i="21"/>
  <c r="AW48" i="21"/>
  <c r="AI48" i="21"/>
  <c r="CR47" i="21"/>
  <c r="BM47" i="21"/>
  <c r="AO46" i="21"/>
  <c r="AI46" i="21"/>
  <c r="U46" i="21"/>
  <c r="AW45" i="21"/>
  <c r="AI45" i="21"/>
  <c r="CE44" i="21"/>
  <c r="CA44" i="21"/>
  <c r="BU44" i="21"/>
  <c r="BC44" i="21"/>
  <c r="AO44" i="21"/>
  <c r="CE43" i="21"/>
  <c r="U42" i="21"/>
  <c r="CC41" i="21"/>
  <c r="BY41" i="21"/>
  <c r="BS41" i="21"/>
  <c r="BO41" i="21"/>
  <c r="BA41" i="21"/>
  <c r="AG41" i="21"/>
  <c r="S40" i="21"/>
  <c r="BC39" i="21"/>
  <c r="AW39" i="21"/>
  <c r="AO39" i="21"/>
  <c r="AI39" i="21"/>
  <c r="BA25" i="21"/>
  <c r="S51" i="21"/>
  <c r="BC50" i="21"/>
  <c r="S46" i="21"/>
  <c r="BI45" i="21"/>
  <c r="BQ41" i="21"/>
  <c r="CE40" i="21"/>
  <c r="BC51" i="21"/>
  <c r="BA49" i="21"/>
  <c r="AG47" i="21"/>
  <c r="M47" i="21"/>
  <c r="BI43" i="21"/>
  <c r="AU43" i="21"/>
  <c r="U40" i="21"/>
  <c r="U41" i="21"/>
  <c r="AU40" i="21"/>
  <c r="CG39" i="21"/>
  <c r="BY39" i="21"/>
  <c r="BS39" i="21"/>
  <c r="BO39" i="21"/>
  <c r="BI39" i="21"/>
  <c r="AK39" i="21"/>
  <c r="AG39" i="21"/>
  <c r="AC39" i="21"/>
  <c r="S39" i="21"/>
  <c r="CP37" i="21"/>
  <c r="CL37" i="21"/>
  <c r="CA37" i="21"/>
  <c r="BU37" i="21"/>
  <c r="BQ37" i="21"/>
  <c r="BC37" i="21"/>
  <c r="AW37" i="21"/>
  <c r="CA35" i="21"/>
  <c r="AG35" i="21"/>
  <c r="M35" i="21"/>
  <c r="BA34" i="21"/>
  <c r="AG34" i="21"/>
  <c r="BU32" i="21"/>
  <c r="BM31" i="21"/>
  <c r="BM30" i="21"/>
  <c r="BG29" i="21"/>
  <c r="M26" i="21"/>
  <c r="AU25" i="21"/>
  <c r="AG25" i="21"/>
  <c r="M25" i="21"/>
  <c r="S24" i="21"/>
  <c r="M24" i="21"/>
  <c r="S23" i="21"/>
  <c r="M23" i="21"/>
  <c r="CL21" i="21"/>
  <c r="CE21" i="21"/>
  <c r="AO21" i="21"/>
  <c r="U20" i="21"/>
  <c r="CN18" i="21"/>
  <c r="CC18" i="21"/>
  <c r="BS18" i="21"/>
  <c r="BI18" i="21"/>
  <c r="AQ18" i="21"/>
  <c r="BO17" i="21"/>
  <c r="M17" i="21"/>
  <c r="CA16" i="21"/>
  <c r="BG15" i="21"/>
  <c r="AS15" i="21"/>
  <c r="AO15" i="21"/>
  <c r="Y15" i="21"/>
  <c r="U15" i="21"/>
  <c r="Q15" i="21"/>
  <c r="K15" i="21"/>
  <c r="S14" i="21"/>
  <c r="M14" i="21"/>
  <c r="CA13" i="21"/>
  <c r="Y13" i="21"/>
  <c r="AU12" i="21"/>
  <c r="BA11" i="21"/>
  <c r="AU11" i="21"/>
  <c r="M11" i="21"/>
  <c r="AE10" i="21"/>
  <c r="E33" i="20" s="1"/>
  <c r="Q10" i="21"/>
  <c r="K9" i="21"/>
  <c r="BY8" i="21"/>
  <c r="BO8" i="21"/>
  <c r="BI8" i="21"/>
  <c r="S8" i="21"/>
  <c r="BG34" i="21"/>
  <c r="AE34" i="21"/>
  <c r="CL25" i="21"/>
  <c r="CE25" i="21"/>
  <c r="BQ24" i="21"/>
  <c r="AS23" i="21"/>
  <c r="K23" i="21"/>
  <c r="S22" i="21"/>
  <c r="CR21" i="21"/>
  <c r="CC21" i="21"/>
  <c r="BA21" i="21"/>
  <c r="CG20" i="21"/>
  <c r="BA19" i="21"/>
  <c r="AU19" i="21"/>
  <c r="BO12" i="21"/>
  <c r="S12" i="21"/>
  <c r="AE11" i="21"/>
  <c r="K11" i="21"/>
  <c r="CC10" i="21"/>
  <c r="BO10" i="21"/>
  <c r="E36" i="20" s="1"/>
  <c r="S9" i="21"/>
  <c r="M9" i="21"/>
  <c r="BG8" i="21"/>
  <c r="BA38" i="21"/>
  <c r="CG37" i="21"/>
  <c r="CC37" i="21"/>
  <c r="BY37" i="21"/>
  <c r="BS37" i="21"/>
  <c r="AU37" i="21"/>
  <c r="AG37" i="21"/>
  <c r="M37" i="21"/>
  <c r="CC36" i="21"/>
  <c r="BA35" i="21"/>
  <c r="AI35" i="21"/>
  <c r="BA33" i="21"/>
  <c r="AG33" i="21"/>
  <c r="AG31" i="21"/>
  <c r="M31" i="21"/>
  <c r="BI30" i="21"/>
  <c r="BA30" i="21"/>
  <c r="AG30" i="21"/>
  <c r="S30" i="21"/>
  <c r="BI29" i="21"/>
  <c r="BA29" i="21"/>
  <c r="AU29" i="21"/>
  <c r="BU28" i="21"/>
  <c r="M28" i="21"/>
  <c r="CP27" i="21"/>
  <c r="BM26" i="21"/>
  <c r="Y26" i="21"/>
  <c r="K26" i="21"/>
  <c r="CC25" i="21"/>
  <c r="AW25" i="21"/>
  <c r="S21" i="21"/>
  <c r="BG20" i="21"/>
  <c r="S20" i="21"/>
  <c r="M20" i="21"/>
  <c r="Y19" i="21"/>
  <c r="CA18" i="21"/>
  <c r="Q18" i="21"/>
  <c r="CG17" i="21"/>
  <c r="Y17" i="21"/>
  <c r="BU15" i="21"/>
  <c r="AK15" i="21"/>
  <c r="BU14" i="21"/>
  <c r="BM14" i="21"/>
  <c r="CR13" i="21"/>
  <c r="BI13" i="21"/>
  <c r="AG13" i="21"/>
  <c r="S13" i="21"/>
  <c r="K12" i="21"/>
  <c r="CR11" i="21"/>
  <c r="AU10" i="21"/>
  <c r="M10" i="21"/>
  <c r="Q8" i="21"/>
  <c r="BO51" i="21"/>
  <c r="BG51" i="21"/>
  <c r="AI51" i="21"/>
  <c r="M51" i="21"/>
  <c r="I51" i="21"/>
  <c r="CR50" i="21"/>
  <c r="CC50" i="21"/>
  <c r="BY50" i="21"/>
  <c r="BO50" i="21"/>
  <c r="AW50" i="21"/>
  <c r="AO50" i="21"/>
  <c r="S50" i="21"/>
  <c r="M50" i="21"/>
  <c r="I50" i="21"/>
  <c r="AU49" i="21"/>
  <c r="AQ49" i="21"/>
  <c r="AG49" i="21"/>
  <c r="S49" i="21"/>
  <c r="CG48" i="21"/>
  <c r="BI48" i="21"/>
  <c r="AO48" i="21"/>
  <c r="AE48" i="21"/>
  <c r="Y48" i="21"/>
  <c r="U48" i="21"/>
  <c r="CG47" i="21"/>
  <c r="CC47" i="21"/>
  <c r="BY47" i="21"/>
  <c r="BS47" i="21"/>
  <c r="AW47" i="21"/>
  <c r="AC47" i="21"/>
  <c r="S47" i="21"/>
  <c r="BQ46" i="21"/>
  <c r="BC46" i="21"/>
  <c r="AW46" i="21"/>
  <c r="CE45" i="21"/>
  <c r="BE45" i="21"/>
  <c r="BA45" i="21"/>
  <c r="CC44" i="21"/>
  <c r="BO44" i="21"/>
  <c r="BI44" i="21"/>
  <c r="BE44" i="21"/>
  <c r="AI44" i="21"/>
  <c r="S44" i="21"/>
  <c r="U43" i="21"/>
  <c r="CL42" i="21"/>
  <c r="CE42" i="21"/>
  <c r="BQ42" i="21"/>
  <c r="AW42" i="21"/>
  <c r="M42" i="21"/>
  <c r="I42" i="21"/>
  <c r="CA41" i="21"/>
  <c r="BU41" i="21"/>
  <c r="BC41" i="21"/>
  <c r="S41" i="21"/>
  <c r="M41" i="21"/>
  <c r="I41" i="21"/>
  <c r="BQ40" i="21"/>
  <c r="BG40" i="21"/>
  <c r="BC40" i="21"/>
  <c r="AK40" i="21"/>
  <c r="AG40" i="21"/>
  <c r="AC40" i="21"/>
  <c r="BQ39" i="21"/>
  <c r="AU39" i="21"/>
  <c r="Q39" i="21"/>
  <c r="AU38" i="21"/>
  <c r="AQ38" i="21"/>
  <c r="AG38" i="21"/>
  <c r="S38" i="21"/>
  <c r="CT37" i="21"/>
  <c r="CE37" i="21"/>
  <c r="BI37" i="21"/>
  <c r="BA37" i="21"/>
  <c r="AI37" i="21"/>
  <c r="I37" i="21"/>
  <c r="BU35" i="21"/>
  <c r="BY34" i="21"/>
  <c r="BC34" i="21"/>
  <c r="AO34" i="21"/>
  <c r="CA33" i="21"/>
  <c r="BQ33" i="21"/>
  <c r="AW33" i="21"/>
  <c r="M33" i="21"/>
  <c r="BM32" i="21"/>
  <c r="BG32" i="21"/>
  <c r="BG31" i="21"/>
  <c r="AC31" i="21"/>
  <c r="S31" i="21"/>
  <c r="CR30" i="21"/>
  <c r="AW30" i="21"/>
  <c r="AS30" i="21"/>
  <c r="AO30" i="21"/>
  <c r="AI30" i="21"/>
  <c r="M30" i="21"/>
  <c r="CC29" i="21"/>
  <c r="AW29" i="21"/>
  <c r="Y29" i="21"/>
  <c r="K29" i="21"/>
  <c r="CT50" i="21"/>
  <c r="AW49" i="21"/>
  <c r="AU48" i="21"/>
  <c r="CE47" i="21"/>
  <c r="BA47" i="21"/>
  <c r="U47" i="21"/>
  <c r="CC46" i="21"/>
  <c r="BC45" i="21"/>
  <c r="AG45" i="21"/>
  <c r="AK43" i="21"/>
  <c r="BO42" i="21"/>
  <c r="AI42" i="21"/>
  <c r="CG41" i="21"/>
  <c r="BI41" i="21"/>
  <c r="AO41" i="21"/>
  <c r="CC40" i="21"/>
  <c r="AI40" i="21"/>
  <c r="M40" i="21"/>
  <c r="BM39" i="21"/>
  <c r="M39" i="21"/>
  <c r="AW38" i="21"/>
  <c r="S35" i="21"/>
  <c r="CE34" i="21"/>
  <c r="BU34" i="21"/>
  <c r="AU34" i="21"/>
  <c r="BO33" i="21"/>
  <c r="Y33" i="21"/>
  <c r="AI32" i="21"/>
  <c r="M32" i="21"/>
  <c r="AW31" i="21"/>
  <c r="Y31" i="21"/>
  <c r="K31" i="21"/>
  <c r="BO30" i="21"/>
  <c r="AU30" i="21"/>
  <c r="Q30" i="21"/>
  <c r="CE51" i="21"/>
  <c r="AU51" i="21"/>
  <c r="CC49" i="21"/>
  <c r="BQ48" i="21"/>
  <c r="BO45" i="21"/>
  <c r="AO45" i="21"/>
  <c r="AW44" i="21"/>
  <c r="AI43" i="21"/>
  <c r="AG42" i="21"/>
  <c r="AU41" i="21"/>
  <c r="CC38" i="21"/>
  <c r="S37" i="21"/>
  <c r="BI36" i="21"/>
  <c r="AG36" i="21"/>
  <c r="K36" i="21"/>
  <c r="CC34" i="21"/>
  <c r="K33" i="21"/>
  <c r="AU32" i="21"/>
  <c r="Q32" i="21"/>
  <c r="BU30" i="21"/>
  <c r="BM29" i="21"/>
  <c r="AG29" i="21"/>
  <c r="M29" i="21"/>
  <c r="U16" i="21"/>
  <c r="BM28" i="21"/>
  <c r="BG28" i="21"/>
  <c r="CR27" i="21"/>
  <c r="BI27" i="21"/>
  <c r="CA26" i="21"/>
  <c r="BU26" i="21"/>
  <c r="BO26" i="21"/>
  <c r="BA26" i="21"/>
  <c r="AI26" i="21"/>
  <c r="BO25" i="21"/>
  <c r="BI24" i="21"/>
  <c r="BA24" i="21"/>
  <c r="CG23" i="21"/>
  <c r="BC23" i="21"/>
  <c r="U23" i="21"/>
  <c r="AU22" i="21"/>
  <c r="AQ22" i="21"/>
  <c r="AG22" i="21"/>
  <c r="W22" i="21"/>
  <c r="BQ21" i="21"/>
  <c r="AW21" i="21"/>
  <c r="Q21" i="21"/>
  <c r="BI20" i="21"/>
  <c r="BA20" i="21"/>
  <c r="BY19" i="21"/>
  <c r="AO19" i="21"/>
  <c r="AE19" i="21"/>
  <c r="Q19" i="21"/>
  <c r="K19" i="21"/>
  <c r="BY18" i="21"/>
  <c r="BG18" i="21"/>
  <c r="AW18" i="21"/>
  <c r="M18" i="21"/>
  <c r="AG17" i="21"/>
  <c r="S17" i="21"/>
  <c r="BY16" i="21"/>
  <c r="BI16" i="21"/>
  <c r="CE15" i="21"/>
  <c r="CA15" i="21"/>
  <c r="CN14" i="21"/>
  <c r="BG14" i="21"/>
  <c r="AW14" i="21"/>
  <c r="Q13" i="21"/>
  <c r="K13" i="21"/>
  <c r="BE12" i="21"/>
  <c r="BA12" i="21"/>
  <c r="CA11" i="21"/>
  <c r="BU11" i="21"/>
  <c r="BQ11" i="21"/>
  <c r="AC11" i="21"/>
  <c r="S11" i="21"/>
  <c r="CE10" i="21"/>
  <c r="CA10" i="21"/>
  <c r="BG10" i="21"/>
  <c r="AG10" i="21"/>
  <c r="BG9" i="21"/>
  <c r="AW9" i="21"/>
  <c r="AS9" i="21"/>
  <c r="AO9" i="21"/>
  <c r="Y9" i="21"/>
  <c r="CC8" i="21"/>
  <c r="AW8" i="21"/>
  <c r="AS8" i="21"/>
  <c r="AO8" i="21"/>
  <c r="M8" i="21"/>
  <c r="AC27" i="21"/>
  <c r="CE22" i="21"/>
  <c r="BC22" i="21"/>
  <c r="AI21" i="21"/>
  <c r="BY17" i="21"/>
  <c r="AI15" i="21"/>
  <c r="BS13" i="21"/>
  <c r="AG9" i="21"/>
  <c r="Q9" i="21"/>
  <c r="K8" i="21"/>
  <c r="BO28" i="21"/>
  <c r="AU28" i="21"/>
  <c r="Q28" i="21"/>
  <c r="BU27" i="21"/>
  <c r="BG27" i="21"/>
  <c r="AE27" i="21"/>
  <c r="M27" i="21"/>
  <c r="CC26" i="21"/>
  <c r="AG26" i="21"/>
  <c r="S26" i="21"/>
  <c r="W25" i="21"/>
  <c r="CC24" i="21"/>
  <c r="AO24" i="21"/>
  <c r="AI24" i="21"/>
  <c r="Q24" i="21"/>
  <c r="K24" i="21"/>
  <c r="BA23" i="21"/>
  <c r="AU23" i="21"/>
  <c r="AQ23" i="21"/>
  <c r="BI22" i="21"/>
  <c r="AW22" i="21"/>
  <c r="BO21" i="21"/>
  <c r="BI21" i="21"/>
  <c r="M21" i="21"/>
  <c r="CC20" i="21"/>
  <c r="AO20" i="21"/>
  <c r="AI20" i="21"/>
  <c r="Q20" i="21"/>
  <c r="K20" i="21"/>
  <c r="CP18" i="21"/>
  <c r="AG18" i="21"/>
  <c r="AC18" i="21"/>
  <c r="AW17" i="21"/>
  <c r="AS17" i="21"/>
  <c r="AO17" i="21"/>
  <c r="AI17" i="21"/>
  <c r="K17" i="21"/>
  <c r="AS16" i="21"/>
  <c r="BA15" i="21"/>
  <c r="AU15" i="21"/>
  <c r="CP14" i="21"/>
  <c r="CE14" i="21"/>
  <c r="Q14" i="21"/>
  <c r="CE13" i="21"/>
  <c r="BM13" i="21"/>
  <c r="AS13" i="21"/>
  <c r="BI12" i="21"/>
  <c r="BC12" i="21"/>
  <c r="AW12" i="21"/>
  <c r="CC11" i="21"/>
  <c r="BO11" i="21"/>
  <c r="BI11" i="21"/>
  <c r="BY10" i="21"/>
  <c r="D37" i="20" s="1"/>
  <c r="BA10" i="21"/>
  <c r="D35" i="20" s="1"/>
  <c r="AS10" i="21"/>
  <c r="Y10" i="21"/>
  <c r="BM9" i="21"/>
  <c r="BU8" i="21"/>
  <c r="BA8" i="21"/>
  <c r="AG8" i="21"/>
  <c r="CC39" i="21"/>
  <c r="BQ19" i="21"/>
  <c r="CP11" i="21"/>
  <c r="AQ51" i="21"/>
  <c r="K51" i="21"/>
  <c r="CG50" i="21"/>
  <c r="AC50" i="21"/>
  <c r="Q50" i="21"/>
  <c r="BY49" i="21"/>
  <c r="BS49" i="21"/>
  <c r="AK49" i="21"/>
  <c r="AE49" i="21"/>
  <c r="Y49" i="21"/>
  <c r="BE48" i="21"/>
  <c r="AQ48" i="21"/>
  <c r="K48" i="21"/>
  <c r="BG47" i="21"/>
  <c r="I47" i="21"/>
  <c r="BY46" i="21"/>
  <c r="BS46" i="21"/>
  <c r="BM46" i="21"/>
  <c r="AK46" i="21"/>
  <c r="CG45" i="21"/>
  <c r="CA45" i="21"/>
  <c r="BU45" i="21"/>
  <c r="AC45" i="21"/>
  <c r="BQ44" i="21"/>
  <c r="BA43" i="21"/>
  <c r="Q43" i="21"/>
  <c r="CC42" i="21"/>
  <c r="BY42" i="21"/>
  <c r="BS42" i="21"/>
  <c r="BA51" i="21"/>
  <c r="BS50" i="21"/>
  <c r="BM50" i="21"/>
  <c r="AK50" i="21"/>
  <c r="CG49" i="21"/>
  <c r="CA49" i="21"/>
  <c r="BU49" i="21"/>
  <c r="AC49" i="21"/>
  <c r="BG48" i="21"/>
  <c r="AS48" i="21"/>
  <c r="I48" i="21"/>
  <c r="BE47" i="21"/>
  <c r="AQ47" i="21"/>
  <c r="K47" i="21"/>
  <c r="CG46" i="21"/>
  <c r="AC46" i="21"/>
  <c r="Q46" i="21"/>
  <c r="BY45" i="21"/>
  <c r="BS45" i="21"/>
  <c r="AK45" i="21"/>
  <c r="AE45" i="21"/>
  <c r="Y45" i="21"/>
  <c r="U45" i="21"/>
  <c r="BY44" i="21"/>
  <c r="BS44" i="21"/>
  <c r="AU44" i="21"/>
  <c r="AQ44" i="21"/>
  <c r="AE44" i="21"/>
  <c r="Y44" i="21"/>
  <c r="M43" i="21"/>
  <c r="I43" i="21"/>
  <c r="S42" i="21"/>
  <c r="BG44" i="21"/>
  <c r="AS44" i="21"/>
  <c r="I44" i="21"/>
  <c r="BE43" i="21"/>
  <c r="AQ43" i="21"/>
  <c r="K43" i="21"/>
  <c r="CG42" i="21"/>
  <c r="AC42" i="21"/>
  <c r="Q42" i="21"/>
  <c r="BE41" i="21"/>
  <c r="AQ41" i="21"/>
  <c r="AC41" i="21"/>
  <c r="BY40" i="21"/>
  <c r="BS40" i="21"/>
  <c r="AQ40" i="21"/>
  <c r="K40" i="21"/>
  <c r="BG39" i="21"/>
  <c r="I39" i="21"/>
  <c r="BY38" i="21"/>
  <c r="BS38" i="21"/>
  <c r="BM38" i="21"/>
  <c r="AK38" i="21"/>
  <c r="AS37" i="21"/>
  <c r="AK37" i="21"/>
  <c r="AE37" i="21"/>
  <c r="Y37" i="21"/>
  <c r="BU36" i="21"/>
  <c r="AW36" i="21"/>
  <c r="AS36" i="21"/>
  <c r="G36" i="21"/>
  <c r="AK34" i="21"/>
  <c r="Y34" i="21"/>
  <c r="BS33" i="21"/>
  <c r="W27" i="21"/>
  <c r="BE21" i="21"/>
  <c r="BM42" i="21"/>
  <c r="AK42" i="21"/>
  <c r="AS41" i="21"/>
  <c r="AK41" i="21"/>
  <c r="AE41" i="21"/>
  <c r="Y41" i="21"/>
  <c r="CG40" i="21"/>
  <c r="CA40" i="21"/>
  <c r="BU40" i="21"/>
  <c r="AS40" i="21"/>
  <c r="I40" i="21"/>
  <c r="BE39" i="21"/>
  <c r="AQ39" i="21"/>
  <c r="K39" i="21"/>
  <c r="CG38" i="21"/>
  <c r="AC38" i="21"/>
  <c r="Q38" i="21"/>
  <c r="BE37" i="21"/>
  <c r="AQ37" i="21"/>
  <c r="AC37" i="21"/>
  <c r="CE36" i="21"/>
  <c r="BO36" i="21"/>
  <c r="I36" i="21"/>
  <c r="BQ35" i="21"/>
  <c r="BM35" i="21"/>
  <c r="AW35" i="21"/>
  <c r="Q35" i="21"/>
  <c r="I35" i="21"/>
  <c r="S34" i="21"/>
  <c r="K34" i="21"/>
  <c r="G34" i="21"/>
  <c r="AU33" i="21"/>
  <c r="AU24" i="21"/>
  <c r="AK35" i="21"/>
  <c r="U35" i="21"/>
  <c r="BQ34" i="21"/>
  <c r="BM34" i="21"/>
  <c r="AW34" i="21"/>
  <c r="Q34" i="21"/>
  <c r="CC33" i="21"/>
  <c r="U33" i="21"/>
  <c r="CG32" i="21"/>
  <c r="BQ32" i="21"/>
  <c r="BC32" i="21"/>
  <c r="K32" i="21"/>
  <c r="CE31" i="21"/>
  <c r="CA31" i="21"/>
  <c r="BS31" i="21"/>
  <c r="Q31" i="21"/>
  <c r="CG30" i="21"/>
  <c r="BQ30" i="21"/>
  <c r="BC30" i="21"/>
  <c r="K30" i="21"/>
  <c r="CE29" i="21"/>
  <c r="CA29" i="21"/>
  <c r="BS29" i="21"/>
  <c r="Q29" i="21"/>
  <c r="CG28" i="21"/>
  <c r="BQ28" i="21"/>
  <c r="BC28" i="21"/>
  <c r="K28" i="21"/>
  <c r="BQ27" i="21"/>
  <c r="BM27" i="21"/>
  <c r="BE27" i="21"/>
  <c r="BA27" i="21"/>
  <c r="AU27" i="21"/>
  <c r="AO27" i="21"/>
  <c r="BY26" i="21"/>
  <c r="AK26" i="21"/>
  <c r="U26" i="21"/>
  <c r="Q26" i="21"/>
  <c r="BI25" i="21"/>
  <c r="BE25" i="21"/>
  <c r="AO25" i="21"/>
  <c r="AI25" i="21"/>
  <c r="BM24" i="21"/>
  <c r="CR20" i="21"/>
  <c r="AU20" i="21"/>
  <c r="BG33" i="21"/>
  <c r="BC33" i="21"/>
  <c r="G33" i="21"/>
  <c r="CE32" i="21"/>
  <c r="CA32" i="21"/>
  <c r="BS32" i="21"/>
  <c r="BQ31" i="21"/>
  <c r="BC31" i="21"/>
  <c r="G31" i="21"/>
  <c r="CE30" i="21"/>
  <c r="CA30" i="21"/>
  <c r="BS30" i="21"/>
  <c r="BQ29" i="21"/>
  <c r="BC29" i="21"/>
  <c r="G29" i="21"/>
  <c r="CE28" i="21"/>
  <c r="CA28" i="21"/>
  <c r="BS28" i="21"/>
  <c r="CE27" i="21"/>
  <c r="CA27" i="21"/>
  <c r="BS27" i="21"/>
  <c r="AW27" i="21"/>
  <c r="AK27" i="21"/>
  <c r="U27" i="21"/>
  <c r="Q27" i="21"/>
  <c r="BI26" i="21"/>
  <c r="BE26" i="21"/>
  <c r="AW26" i="21"/>
  <c r="AS26" i="21"/>
  <c r="AC26" i="21"/>
  <c r="W26" i="21"/>
  <c r="G26" i="21"/>
  <c r="BQ25" i="21"/>
  <c r="S25" i="21"/>
  <c r="Y24" i="21"/>
  <c r="CC23" i="21"/>
  <c r="BY23" i="21"/>
  <c r="BS23" i="21"/>
  <c r="BG19" i="21"/>
  <c r="CG25" i="21"/>
  <c r="U25" i="21"/>
  <c r="I25" i="21"/>
  <c r="BY24" i="21"/>
  <c r="BS24" i="21"/>
  <c r="BC24" i="21"/>
  <c r="AQ24" i="21"/>
  <c r="CE23" i="21"/>
  <c r="AW23" i="21"/>
  <c r="W23" i="21"/>
  <c r="G23" i="21"/>
  <c r="BQ22" i="21"/>
  <c r="BE22" i="21"/>
  <c r="AO22" i="21"/>
  <c r="AI22" i="21"/>
  <c r="CG21" i="21"/>
  <c r="U21" i="21"/>
  <c r="I21" i="21"/>
  <c r="CT20" i="21"/>
  <c r="BY20" i="21"/>
  <c r="BS20" i="21"/>
  <c r="BC20" i="21"/>
  <c r="AQ20" i="21"/>
  <c r="CG19" i="21"/>
  <c r="CC19" i="21"/>
  <c r="AG19" i="21"/>
  <c r="BU18" i="21"/>
  <c r="CA17" i="21"/>
  <c r="BI17" i="21"/>
  <c r="CE12" i="21"/>
  <c r="AG12" i="21"/>
  <c r="AU9" i="21"/>
  <c r="I26" i="21"/>
  <c r="BY25" i="21"/>
  <c r="BS25" i="21"/>
  <c r="BC25" i="21"/>
  <c r="AQ25" i="21"/>
  <c r="K25" i="21"/>
  <c r="CE24" i="21"/>
  <c r="CA24" i="21"/>
  <c r="BU24" i="21"/>
  <c r="AW24" i="21"/>
  <c r="AS24" i="21"/>
  <c r="W24" i="21"/>
  <c r="G24" i="21"/>
  <c r="BQ23" i="21"/>
  <c r="BM23" i="21"/>
  <c r="BE23" i="21"/>
  <c r="AO23" i="21"/>
  <c r="AI23" i="21"/>
  <c r="Y23" i="21"/>
  <c r="CG22" i="21"/>
  <c r="U22" i="21"/>
  <c r="Q22" i="21"/>
  <c r="I22" i="21"/>
  <c r="CT21" i="21"/>
  <c r="BY21" i="21"/>
  <c r="BS21" i="21"/>
  <c r="BC21" i="21"/>
  <c r="AQ21" i="21"/>
  <c r="K21" i="21"/>
  <c r="CL20" i="21"/>
  <c r="CE20" i="21"/>
  <c r="CA20" i="21"/>
  <c r="BU20" i="21"/>
  <c r="AW20" i="21"/>
  <c r="AS20" i="21"/>
  <c r="W20" i="21"/>
  <c r="G20" i="21"/>
  <c r="CT19" i="21"/>
  <c r="BS19" i="21"/>
  <c r="BO19" i="21"/>
  <c r="W19" i="21"/>
  <c r="S19" i="21"/>
  <c r="CG18" i="21"/>
  <c r="AS18" i="21"/>
  <c r="Q17" i="21"/>
  <c r="BO16" i="21"/>
  <c r="BG16" i="21"/>
  <c r="BC16" i="21"/>
  <c r="AI16" i="21"/>
  <c r="AE16" i="21"/>
  <c r="BC14" i="21"/>
  <c r="AS14" i="21"/>
  <c r="BU9" i="21"/>
  <c r="BG23" i="21"/>
  <c r="Q23" i="21"/>
  <c r="K22" i="21"/>
  <c r="CA21" i="21"/>
  <c r="BU21" i="21"/>
  <c r="AS21" i="21"/>
  <c r="BM20" i="21"/>
  <c r="Y20" i="21"/>
  <c r="CL19" i="21"/>
  <c r="I18" i="21"/>
  <c r="CE19" i="21"/>
  <c r="BU19" i="21"/>
  <c r="BI19" i="21"/>
  <c r="BE19" i="21"/>
  <c r="M19" i="21"/>
  <c r="BQ18" i="21"/>
  <c r="BA18" i="21"/>
  <c r="AU18" i="21"/>
  <c r="AO18" i="21"/>
  <c r="CT17" i="21"/>
  <c r="CC17" i="21"/>
  <c r="BQ17" i="21"/>
  <c r="BA17" i="21"/>
  <c r="AU17" i="21"/>
  <c r="AK17" i="21"/>
  <c r="BU16" i="21"/>
  <c r="AW16" i="21"/>
  <c r="AG16" i="21"/>
  <c r="Q16" i="21"/>
  <c r="K16" i="21"/>
  <c r="G16" i="21"/>
  <c r="CG14" i="21"/>
  <c r="BQ14" i="21"/>
  <c r="BE14" i="21"/>
  <c r="G14" i="21"/>
  <c r="AO12" i="21"/>
  <c r="AC12" i="21"/>
  <c r="U19" i="21"/>
  <c r="AK18" i="21"/>
  <c r="S18" i="21"/>
  <c r="BS17" i="21"/>
  <c r="AC17" i="21"/>
  <c r="S16" i="21"/>
  <c r="M16" i="21"/>
  <c r="BS15" i="21"/>
  <c r="BI15" i="21"/>
  <c r="AW15" i="21"/>
  <c r="S15" i="21"/>
  <c r="BY14" i="21"/>
  <c r="BO14" i="21"/>
  <c r="U14" i="21"/>
  <c r="BO13" i="21"/>
  <c r="AQ13" i="21"/>
  <c r="AK13" i="21"/>
  <c r="U13" i="21"/>
  <c r="BI10" i="21"/>
  <c r="H35" i="20" s="1"/>
  <c r="BC10" i="21"/>
  <c r="AW10" i="21"/>
  <c r="H34" i="20" s="1"/>
  <c r="CG8" i="21"/>
  <c r="G8" i="21"/>
  <c r="BQ15" i="21"/>
  <c r="AG15" i="21"/>
  <c r="AO14" i="21"/>
  <c r="W14" i="21"/>
  <c r="CC13" i="21"/>
  <c r="BA13" i="21"/>
  <c r="AU13" i="21"/>
  <c r="AO13" i="21"/>
  <c r="M13" i="21"/>
  <c r="G13" i="21"/>
  <c r="BU12" i="21"/>
  <c r="U12" i="21"/>
  <c r="G12" i="21"/>
  <c r="CE11" i="21"/>
  <c r="BY11" i="21"/>
  <c r="AW11" i="21"/>
  <c r="BQ10" i="21"/>
  <c r="BE10" i="21"/>
  <c r="AO10" i="21"/>
  <c r="S10" i="21"/>
  <c r="BQ9" i="21"/>
  <c r="BC9" i="21"/>
  <c r="W9" i="21"/>
  <c r="BQ8" i="21"/>
  <c r="AS51" i="21"/>
  <c r="AE51" i="21"/>
  <c r="Y51" i="21"/>
  <c r="K50" i="21"/>
  <c r="BM49" i="21"/>
  <c r="W49" i="21"/>
  <c r="Q49" i="21"/>
  <c r="BU47" i="21"/>
  <c r="AS47" i="21"/>
  <c r="AE47" i="21"/>
  <c r="Y47" i="21"/>
  <c r="BG46" i="21"/>
  <c r="K46" i="21"/>
  <c r="BM45" i="21"/>
  <c r="W45" i="21"/>
  <c r="Q45" i="21"/>
  <c r="CA43" i="21"/>
  <c r="BU43" i="21"/>
  <c r="AS43" i="21"/>
  <c r="AE43" i="21"/>
  <c r="Y43" i="21"/>
  <c r="BG42" i="21"/>
  <c r="K42" i="21"/>
  <c r="BM41" i="21"/>
  <c r="W41" i="21"/>
  <c r="Q41" i="21"/>
  <c r="CA39" i="21"/>
  <c r="BU39" i="21"/>
  <c r="AS39" i="21"/>
  <c r="AE39" i="21"/>
  <c r="Y39" i="21"/>
  <c r="BG38" i="21"/>
  <c r="K38" i="21"/>
  <c r="BM37" i="21"/>
  <c r="W37" i="21"/>
  <c r="Q37" i="21"/>
  <c r="Y35" i="21"/>
  <c r="W50" i="21"/>
  <c r="W46" i="21"/>
  <c r="W42" i="21"/>
  <c r="AQ33" i="21"/>
  <c r="BU51" i="21"/>
  <c r="BG50" i="21"/>
  <c r="CP47" i="21"/>
  <c r="CA47" i="21"/>
  <c r="CP50" i="21"/>
  <c r="CA50" i="21"/>
  <c r="BU50" i="21"/>
  <c r="AS50" i="21"/>
  <c r="AE50" i="21"/>
  <c r="Y50" i="21"/>
  <c r="BG49" i="21"/>
  <c r="K49" i="21"/>
  <c r="N49" i="21" s="1"/>
  <c r="O49" i="21" s="1"/>
  <c r="BM48" i="21"/>
  <c r="W48" i="21"/>
  <c r="Q48" i="21"/>
  <c r="CA46" i="21"/>
  <c r="BU46" i="21"/>
  <c r="AS46" i="21"/>
  <c r="AE46" i="21"/>
  <c r="Y46" i="21"/>
  <c r="BG45" i="21"/>
  <c r="K45" i="21"/>
  <c r="BM44" i="21"/>
  <c r="W44" i="21"/>
  <c r="Q44" i="21"/>
  <c r="CP42" i="21"/>
  <c r="CA42" i="21"/>
  <c r="BU42" i="21"/>
  <c r="AS42" i="21"/>
  <c r="AE42" i="21"/>
  <c r="Y42" i="21"/>
  <c r="BG41" i="21"/>
  <c r="K41" i="21"/>
  <c r="BM40" i="21"/>
  <c r="W40" i="21"/>
  <c r="Q40" i="21"/>
  <c r="CA38" i="21"/>
  <c r="BU38" i="21"/>
  <c r="AS38" i="21"/>
  <c r="AE38" i="21"/>
  <c r="Y38" i="21"/>
  <c r="BG37" i="21"/>
  <c r="K37" i="21"/>
  <c r="Y36" i="21"/>
  <c r="Q33" i="21"/>
  <c r="CG26" i="21"/>
  <c r="W38" i="21"/>
  <c r="AK20" i="21"/>
  <c r="W47" i="21"/>
  <c r="W43" i="21"/>
  <c r="W39" i="21"/>
  <c r="AS35" i="21"/>
  <c r="AS34" i="21"/>
  <c r="CT30" i="21"/>
  <c r="CN30" i="21"/>
  <c r="CT28" i="21"/>
  <c r="CN28" i="21"/>
  <c r="AG27" i="21"/>
  <c r="BY36" i="21"/>
  <c r="BE36" i="21"/>
  <c r="BS35" i="21"/>
  <c r="BS34" i="21"/>
  <c r="AE33" i="21"/>
  <c r="W33" i="21"/>
  <c r="U32" i="21"/>
  <c r="BE31" i="21"/>
  <c r="U30" i="21"/>
  <c r="BE29" i="21"/>
  <c r="U28" i="21"/>
  <c r="AE26" i="21"/>
  <c r="BG22" i="21"/>
  <c r="BE18" i="21"/>
  <c r="CG36" i="21"/>
  <c r="AC36" i="21"/>
  <c r="CG35" i="21"/>
  <c r="BE35" i="21"/>
  <c r="BJ35" i="21" s="1"/>
  <c r="BK35" i="21" s="1"/>
  <c r="AC35" i="21"/>
  <c r="CG34" i="21"/>
  <c r="BE34" i="21"/>
  <c r="AI34" i="21"/>
  <c r="AC34" i="21"/>
  <c r="I34" i="21"/>
  <c r="BM33" i="21"/>
  <c r="AC32" i="21"/>
  <c r="CG31" i="21"/>
  <c r="AC30" i="21"/>
  <c r="CG29" i="21"/>
  <c r="AC28" i="21"/>
  <c r="CT27" i="21"/>
  <c r="CN27" i="21"/>
  <c r="CG27" i="21"/>
  <c r="AK23" i="21"/>
  <c r="BS36" i="21"/>
  <c r="AQ36" i="21"/>
  <c r="W36" i="21"/>
  <c r="AQ35" i="21"/>
  <c r="W35" i="21"/>
  <c r="AQ34" i="21"/>
  <c r="BI33" i="21"/>
  <c r="BE32" i="21"/>
  <c r="U31" i="21"/>
  <c r="BE30" i="21"/>
  <c r="U29" i="21"/>
  <c r="BE28" i="21"/>
  <c r="AQ26" i="21"/>
  <c r="AC22" i="21"/>
  <c r="BY33" i="21"/>
  <c r="BE33" i="21"/>
  <c r="AQ32" i="21"/>
  <c r="W32" i="21"/>
  <c r="AQ31" i="21"/>
  <c r="W31" i="21"/>
  <c r="CL30" i="21"/>
  <c r="AQ30" i="21"/>
  <c r="W30" i="21"/>
  <c r="AQ29" i="21"/>
  <c r="W29" i="21"/>
  <c r="CL28" i="21"/>
  <c r="AQ28" i="21"/>
  <c r="W28" i="21"/>
  <c r="CL27" i="21"/>
  <c r="I27" i="21"/>
  <c r="BQ26" i="21"/>
  <c r="BE24" i="21"/>
  <c r="AC23" i="21"/>
  <c r="AE22" i="21"/>
  <c r="Y16" i="21"/>
  <c r="W34" i="21"/>
  <c r="CG33" i="21"/>
  <c r="AC33" i="21"/>
  <c r="I33" i="21"/>
  <c r="BY32" i="21"/>
  <c r="AK32" i="21"/>
  <c r="I32" i="21"/>
  <c r="BY31" i="21"/>
  <c r="AK31" i="21"/>
  <c r="I31" i="21"/>
  <c r="BY30" i="21"/>
  <c r="AK30" i="21"/>
  <c r="I30" i="21"/>
  <c r="BY29" i="21"/>
  <c r="AK29" i="21"/>
  <c r="I29" i="21"/>
  <c r="BY28" i="21"/>
  <c r="AK28" i="21"/>
  <c r="I28" i="21"/>
  <c r="BY27" i="21"/>
  <c r="AE25" i="21"/>
  <c r="CN20" i="21"/>
  <c r="BE20" i="21"/>
  <c r="AW19" i="21"/>
  <c r="AK24" i="21"/>
  <c r="AE21" i="21"/>
  <c r="BC27" i="21"/>
  <c r="AI27" i="21"/>
  <c r="AO26" i="21"/>
  <c r="AK25" i="21"/>
  <c r="AC24" i="21"/>
  <c r="AE23" i="21"/>
  <c r="CN21" i="21"/>
  <c r="AK21" i="21"/>
  <c r="CP20" i="21"/>
  <c r="AC20" i="21"/>
  <c r="CN19" i="21"/>
  <c r="CR18" i="21"/>
  <c r="CL18" i="21"/>
  <c r="U18" i="21"/>
  <c r="CP16" i="21"/>
  <c r="AC25" i="21"/>
  <c r="AE24" i="21"/>
  <c r="AK22" i="21"/>
  <c r="CP21" i="21"/>
  <c r="AC21" i="21"/>
  <c r="AE20" i="21"/>
  <c r="CP19" i="21"/>
  <c r="BO18" i="21"/>
  <c r="CR17" i="21"/>
  <c r="CL17" i="21"/>
  <c r="G19" i="21"/>
  <c r="CE18" i="21"/>
  <c r="G18" i="21"/>
  <c r="CE17" i="21"/>
  <c r="CR16" i="21"/>
  <c r="CE16" i="21"/>
  <c r="BC15" i="21"/>
  <c r="CT14" i="21"/>
  <c r="U17" i="21"/>
  <c r="BC19" i="21"/>
  <c r="AI19" i="21"/>
  <c r="BC18" i="21"/>
  <c r="AI18" i="21"/>
  <c r="W17" i="21"/>
  <c r="AI14" i="21"/>
  <c r="BC13" i="21"/>
  <c r="CL11" i="21"/>
  <c r="CG16" i="21"/>
  <c r="AC16" i="21"/>
  <c r="I16" i="21"/>
  <c r="CG15" i="21"/>
  <c r="AC15" i="21"/>
  <c r="I15" i="21"/>
  <c r="CL14" i="21"/>
  <c r="BS14" i="21"/>
  <c r="CN13" i="21"/>
  <c r="CG13" i="21"/>
  <c r="AC13" i="21"/>
  <c r="I13" i="21"/>
  <c r="U9" i="21"/>
  <c r="BC8" i="21"/>
  <c r="AI8" i="21"/>
  <c r="CN16" i="21"/>
  <c r="BS16" i="21"/>
  <c r="AK16" i="21"/>
  <c r="BY15" i="21"/>
  <c r="BE15" i="21"/>
  <c r="W15" i="21"/>
  <c r="AQ14" i="21"/>
  <c r="AK14" i="21"/>
  <c r="CT13" i="21"/>
  <c r="BY13" i="21"/>
  <c r="BE13" i="21"/>
  <c r="AI13" i="21"/>
  <c r="W13" i="21"/>
  <c r="CA12" i="21"/>
  <c r="U10" i="21"/>
  <c r="CL13" i="21"/>
  <c r="AI12" i="21"/>
  <c r="BC11" i="21"/>
  <c r="AI11" i="21"/>
  <c r="BS12" i="21"/>
  <c r="W12" i="21"/>
  <c r="BS11" i="21"/>
  <c r="W11" i="21"/>
  <c r="BS10" i="21"/>
  <c r="AI10" i="21"/>
  <c r="AC10" i="21"/>
  <c r="I10" i="21"/>
  <c r="BY9" i="21"/>
  <c r="AI9" i="21"/>
  <c r="AC9" i="21"/>
  <c r="BS8" i="21"/>
  <c r="W8" i="21"/>
  <c r="AK12" i="21"/>
  <c r="I12" i="21"/>
  <c r="CT11" i="21"/>
  <c r="CN11" i="21"/>
  <c r="CG11" i="21"/>
  <c r="BE11" i="21"/>
  <c r="AQ11" i="21"/>
  <c r="AK11" i="21"/>
  <c r="I11" i="21"/>
  <c r="CG10" i="21"/>
  <c r="W10" i="21"/>
  <c r="BS9" i="21"/>
  <c r="I9" i="21"/>
  <c r="BE8" i="21"/>
  <c r="AQ8" i="21"/>
  <c r="AK8" i="21"/>
  <c r="I8" i="21"/>
  <c r="BY12" i="21"/>
  <c r="U11" i="21"/>
  <c r="AQ10" i="21"/>
  <c r="AK10" i="21"/>
  <c r="CG9" i="21"/>
  <c r="BE9" i="21"/>
  <c r="AQ9" i="21"/>
  <c r="AK9" i="21"/>
  <c r="U8" i="21"/>
  <c r="E34" i="20" l="1"/>
  <c r="E35" i="20"/>
  <c r="D33" i="20"/>
  <c r="D34" i="20"/>
  <c r="N27" i="21"/>
  <c r="O27" i="21" s="1"/>
  <c r="AL29" i="21"/>
  <c r="AM29" i="21" s="1"/>
  <c r="N46" i="21"/>
  <c r="O46" i="21" s="1"/>
  <c r="BV18" i="21"/>
  <c r="BW18" i="21" s="1"/>
  <c r="BJ34" i="21"/>
  <c r="BK34" i="21" s="1"/>
  <c r="N42" i="21"/>
  <c r="O42" i="21" s="1"/>
  <c r="N45" i="21"/>
  <c r="O45" i="21" s="1"/>
  <c r="N38" i="21"/>
  <c r="O38" i="21" s="1"/>
  <c r="N35" i="21"/>
  <c r="O35" i="21" s="1"/>
  <c r="BV41" i="21"/>
  <c r="BW41" i="21" s="1"/>
  <c r="CH43" i="21"/>
  <c r="CI43" i="21" s="1"/>
  <c r="BV20" i="21"/>
  <c r="BW20" i="21" s="1"/>
  <c r="N25" i="21"/>
  <c r="O25" i="21" s="1"/>
  <c r="BJ43" i="21"/>
  <c r="BK43" i="21" s="1"/>
  <c r="N12" i="21"/>
  <c r="O12" i="21" s="1"/>
  <c r="N10" i="21"/>
  <c r="O10" i="21" s="1"/>
  <c r="AX28" i="21"/>
  <c r="AY28" i="21" s="1"/>
  <c r="AX29" i="21"/>
  <c r="AY29" i="21" s="1"/>
  <c r="N14" i="21"/>
  <c r="O14" i="21" s="1"/>
  <c r="AL48" i="21"/>
  <c r="AM48" i="21" s="1"/>
  <c r="Z12" i="21"/>
  <c r="AA12" i="21" s="1"/>
  <c r="BV40" i="21"/>
  <c r="BW40" i="21" s="1"/>
  <c r="CH20" i="21"/>
  <c r="CI20" i="21" s="1"/>
  <c r="N40" i="21"/>
  <c r="O40" i="21" s="1"/>
  <c r="CH17" i="21"/>
  <c r="CI17" i="21" s="1"/>
  <c r="BV15" i="21"/>
  <c r="BW15" i="21" s="1"/>
  <c r="AX16" i="21"/>
  <c r="AY16" i="21" s="1"/>
  <c r="N22" i="21"/>
  <c r="O22" i="21" s="1"/>
  <c r="N17" i="21"/>
  <c r="O17" i="21" s="1"/>
  <c r="AL43" i="21"/>
  <c r="AM43" i="21" s="1"/>
  <c r="N9" i="21"/>
  <c r="O9" i="21" s="1"/>
  <c r="BJ42" i="21"/>
  <c r="BK42" i="21" s="1"/>
  <c r="CH14" i="21"/>
  <c r="CI14" i="21" s="1"/>
  <c r="CH19" i="21"/>
  <c r="CI19" i="21" s="1"/>
  <c r="Z22" i="21"/>
  <c r="AA22" i="21" s="1"/>
  <c r="N21" i="21"/>
  <c r="O21" i="21" s="1"/>
  <c r="BJ47" i="21"/>
  <c r="BK47" i="21" s="1"/>
  <c r="CH46" i="21"/>
  <c r="CI46" i="21" s="1"/>
  <c r="N15" i="21"/>
  <c r="O15" i="21" s="1"/>
  <c r="CH28" i="21"/>
  <c r="CI28" i="21" s="1"/>
  <c r="N29" i="21"/>
  <c r="O29" i="21" s="1"/>
  <c r="CH30" i="21"/>
  <c r="CI30" i="21" s="1"/>
  <c r="N31" i="21"/>
  <c r="O31" i="21" s="1"/>
  <c r="AL33" i="21"/>
  <c r="AM33" i="21" s="1"/>
  <c r="BV34" i="21"/>
  <c r="BW34" i="21" s="1"/>
  <c r="BV50" i="21"/>
  <c r="BW50" i="21" s="1"/>
  <c r="BJ44" i="21"/>
  <c r="BK44" i="21" s="1"/>
  <c r="N51" i="21"/>
  <c r="O51" i="21" s="1"/>
  <c r="CH48" i="21"/>
  <c r="CI48" i="21" s="1"/>
  <c r="CH23" i="21"/>
  <c r="CI23" i="21" s="1"/>
  <c r="BJ38" i="21"/>
  <c r="BK38" i="21" s="1"/>
  <c r="AX49" i="21"/>
  <c r="AY49" i="21" s="1"/>
  <c r="BV22" i="21"/>
  <c r="BW22" i="21" s="1"/>
  <c r="AL31" i="21"/>
  <c r="AM31" i="21" s="1"/>
  <c r="AX31" i="21"/>
  <c r="AY31" i="21" s="1"/>
  <c r="BJ29" i="21"/>
  <c r="BK29" i="21" s="1"/>
  <c r="BV37" i="21"/>
  <c r="BW37" i="21" s="1"/>
  <c r="Z14" i="21"/>
  <c r="AA14" i="21" s="1"/>
  <c r="AX23" i="21"/>
  <c r="AY23" i="21" s="1"/>
  <c r="BV39" i="21"/>
  <c r="BW39" i="21" s="1"/>
  <c r="BJ40" i="21"/>
  <c r="BK40" i="21" s="1"/>
  <c r="CH41" i="21"/>
  <c r="CI41" i="21" s="1"/>
  <c r="N20" i="21"/>
  <c r="O20" i="21" s="1"/>
  <c r="AX19" i="21"/>
  <c r="AY19" i="21" s="1"/>
  <c r="AX15" i="21"/>
  <c r="AY15" i="21" s="1"/>
  <c r="CH44" i="21"/>
  <c r="CI44" i="21" s="1"/>
  <c r="Z21" i="21"/>
  <c r="AA21" i="21" s="1"/>
  <c r="BV29" i="21"/>
  <c r="BW29" i="21" s="1"/>
  <c r="BV43" i="21"/>
  <c r="BW43" i="21" s="1"/>
  <c r="BV24" i="21"/>
  <c r="BW24" i="21" s="1"/>
  <c r="N28" i="21"/>
  <c r="O28" i="21" s="1"/>
  <c r="N26" i="21"/>
  <c r="O26" i="21" s="1"/>
  <c r="BV32" i="21"/>
  <c r="BW32" i="21" s="1"/>
  <c r="BV38" i="21"/>
  <c r="BW38" i="21" s="1"/>
  <c r="Z42" i="21"/>
  <c r="AA42" i="21" s="1"/>
  <c r="BJ48" i="21"/>
  <c r="BK48" i="21" s="1"/>
  <c r="BV19" i="21"/>
  <c r="BW19" i="21" s="1"/>
  <c r="CH22" i="21"/>
  <c r="CI22" i="21" s="1"/>
  <c r="CH25" i="21"/>
  <c r="CI25" i="21" s="1"/>
  <c r="BJ27" i="21"/>
  <c r="BK27" i="21" s="1"/>
  <c r="AX42" i="21"/>
  <c r="AY42" i="21" s="1"/>
  <c r="BJ50" i="21"/>
  <c r="BK50" i="21" s="1"/>
  <c r="AX13" i="21"/>
  <c r="AY13" i="21" s="1"/>
  <c r="CH8" i="21"/>
  <c r="CI8" i="21" s="1"/>
  <c r="Z16" i="21"/>
  <c r="AA16" i="21" s="1"/>
  <c r="N23" i="21"/>
  <c r="O23" i="21" s="1"/>
  <c r="BJ26" i="21"/>
  <c r="BK26" i="21" s="1"/>
  <c r="BV31" i="21"/>
  <c r="BW31" i="21" s="1"/>
  <c r="N43" i="21"/>
  <c r="O43" i="21" s="1"/>
  <c r="CH51" i="21"/>
  <c r="CI51" i="21" s="1"/>
  <c r="N11" i="21"/>
  <c r="O11" i="21" s="1"/>
  <c r="CH13" i="21"/>
  <c r="CI13" i="21" s="1"/>
  <c r="AL14" i="21"/>
  <c r="AM14" i="21" s="1"/>
  <c r="CH18" i="21"/>
  <c r="CI18" i="21" s="1"/>
  <c r="BJ30" i="21"/>
  <c r="BK30" i="21" s="1"/>
  <c r="BJ49" i="21"/>
  <c r="BK49" i="21" s="1"/>
  <c r="AL47" i="21"/>
  <c r="AM47" i="21" s="1"/>
  <c r="BJ16" i="21"/>
  <c r="BK16" i="21" s="1"/>
  <c r="Z24" i="21"/>
  <c r="AA24" i="21" s="1"/>
  <c r="BV27" i="21"/>
  <c r="BW27" i="21" s="1"/>
  <c r="AX33" i="21"/>
  <c r="AY33" i="21" s="1"/>
  <c r="BJ9" i="21"/>
  <c r="BK9" i="21" s="1"/>
  <c r="BV9" i="21"/>
  <c r="BW9" i="21" s="1"/>
  <c r="AL11" i="21"/>
  <c r="AM11" i="21" s="1"/>
  <c r="Z17" i="21"/>
  <c r="AA17" i="21" s="1"/>
  <c r="AL19" i="21"/>
  <c r="AM19" i="21" s="1"/>
  <c r="N30" i="21"/>
  <c r="O30" i="21" s="1"/>
  <c r="BJ24" i="21"/>
  <c r="BK24" i="21" s="1"/>
  <c r="CH34" i="21"/>
  <c r="CI34" i="21" s="1"/>
  <c r="CH35" i="21"/>
  <c r="CI35" i="21" s="1"/>
  <c r="Z39" i="21"/>
  <c r="AA39" i="21" s="1"/>
  <c r="AL46" i="21"/>
  <c r="AM46" i="21" s="1"/>
  <c r="Z50" i="21"/>
  <c r="AA50" i="21" s="1"/>
  <c r="AL51" i="21"/>
  <c r="AM51" i="21" s="1"/>
  <c r="BV13" i="21"/>
  <c r="BW13" i="21" s="1"/>
  <c r="BV17" i="21"/>
  <c r="BW17" i="21" s="1"/>
  <c r="AX12" i="21"/>
  <c r="AY12" i="21" s="1"/>
  <c r="AX40" i="21"/>
  <c r="AY40" i="21" s="1"/>
  <c r="BJ12" i="21"/>
  <c r="BK12" i="21" s="1"/>
  <c r="N47" i="21"/>
  <c r="O47" i="21" s="1"/>
  <c r="AX30" i="21"/>
  <c r="AY30" i="21" s="1"/>
  <c r="N34" i="21"/>
  <c r="O34" i="21" s="1"/>
  <c r="BJ22" i="21"/>
  <c r="BK22" i="21" s="1"/>
  <c r="Z23" i="21"/>
  <c r="AA23" i="21" s="1"/>
  <c r="BV23" i="21"/>
  <c r="BW23" i="21" s="1"/>
  <c r="AX22" i="21"/>
  <c r="AY22" i="21" s="1"/>
  <c r="Z10" i="21"/>
  <c r="AA10" i="21" s="1"/>
  <c r="AX35" i="21"/>
  <c r="AY35" i="21" s="1"/>
  <c r="Z36" i="21"/>
  <c r="AA36" i="21" s="1"/>
  <c r="AL36" i="21"/>
  <c r="AM36" i="21" s="1"/>
  <c r="Z51" i="21"/>
  <c r="AA51" i="21" s="1"/>
  <c r="AX46" i="21"/>
  <c r="AY46" i="21" s="1"/>
  <c r="AL39" i="21"/>
  <c r="AM39" i="21" s="1"/>
  <c r="AX43" i="21"/>
  <c r="AY43" i="21" s="1"/>
  <c r="BV49" i="21"/>
  <c r="BW49" i="21" s="1"/>
  <c r="Z25" i="21"/>
  <c r="AA25" i="21" s="1"/>
  <c r="N39" i="21"/>
  <c r="O39" i="21" s="1"/>
  <c r="N44" i="21"/>
  <c r="O44" i="21" s="1"/>
  <c r="AX45" i="21"/>
  <c r="AY45" i="21" s="1"/>
  <c r="BJ14" i="21"/>
  <c r="BK14" i="21" s="1"/>
  <c r="BV21" i="21"/>
  <c r="BW21" i="21" s="1"/>
  <c r="BJ17" i="21"/>
  <c r="BK17" i="21" s="1"/>
  <c r="AX24" i="21"/>
  <c r="AY24" i="21" s="1"/>
  <c r="AX8" i="21"/>
  <c r="AY8" i="21" s="1"/>
  <c r="BV10" i="21"/>
  <c r="BW10" i="21" s="1"/>
  <c r="Z15" i="21"/>
  <c r="AA15" i="21" s="1"/>
  <c r="N13" i="21"/>
  <c r="O13" i="21" s="1"/>
  <c r="Z31" i="21"/>
  <c r="AA31" i="21" s="1"/>
  <c r="AL35" i="21"/>
  <c r="AM35" i="21" s="1"/>
  <c r="AL38" i="21"/>
  <c r="AM38" i="21" s="1"/>
  <c r="BJ41" i="21"/>
  <c r="BK41" i="21" s="1"/>
  <c r="BV42" i="21"/>
  <c r="BW42" i="21" s="1"/>
  <c r="CH50" i="21"/>
  <c r="CI50" i="21" s="1"/>
  <c r="BV45" i="21"/>
  <c r="BW45" i="21" s="1"/>
  <c r="AX51" i="21"/>
  <c r="AY51" i="21" s="1"/>
  <c r="AX18" i="21"/>
  <c r="AY18" i="21" s="1"/>
  <c r="CH21" i="21"/>
  <c r="CI21" i="21" s="1"/>
  <c r="AL40" i="21"/>
  <c r="AM40" i="21" s="1"/>
  <c r="AL44" i="21"/>
  <c r="AM44" i="21" s="1"/>
  <c r="BV47" i="21"/>
  <c r="BW47" i="21" s="1"/>
  <c r="N50" i="21"/>
  <c r="O50" i="21" s="1"/>
  <c r="BV51" i="21"/>
  <c r="BW51" i="21" s="1"/>
  <c r="N41" i="21"/>
  <c r="O41" i="21" s="1"/>
  <c r="BV44" i="21"/>
  <c r="BW44" i="21" s="1"/>
  <c r="BJ45" i="21"/>
  <c r="BK45" i="21" s="1"/>
  <c r="Z46" i="21"/>
  <c r="AA46" i="21" s="1"/>
  <c r="CH39" i="21"/>
  <c r="CI39" i="21" s="1"/>
  <c r="BJ18" i="21"/>
  <c r="BK18" i="21" s="1"/>
  <c r="Z9" i="21"/>
  <c r="AA9" i="21" s="1"/>
  <c r="AL15" i="21"/>
  <c r="AM15" i="21" s="1"/>
  <c r="BV25" i="21"/>
  <c r="BW25" i="21" s="1"/>
  <c r="N33" i="21"/>
  <c r="O33" i="21" s="1"/>
  <c r="BJ28" i="21"/>
  <c r="BK28" i="21" s="1"/>
  <c r="BV35" i="21"/>
  <c r="BW35" i="21" s="1"/>
  <c r="BJ37" i="21"/>
  <c r="BK37" i="21" s="1"/>
  <c r="AX50" i="21"/>
  <c r="AY50" i="21" s="1"/>
  <c r="CH47" i="21"/>
  <c r="CI47" i="21" s="1"/>
  <c r="AX47" i="21"/>
  <c r="AY47" i="21" s="1"/>
  <c r="AX17" i="21"/>
  <c r="AY17" i="21" s="1"/>
  <c r="BJ21" i="21"/>
  <c r="BK21" i="21" s="1"/>
  <c r="BJ25" i="21"/>
  <c r="BK25" i="21" s="1"/>
  <c r="Z26" i="21"/>
  <c r="AA26" i="21" s="1"/>
  <c r="AX27" i="21"/>
  <c r="AY27" i="21" s="1"/>
  <c r="BV28" i="21"/>
  <c r="BW28" i="21" s="1"/>
  <c r="BV30" i="21"/>
  <c r="BW30" i="21" s="1"/>
  <c r="AX37" i="21"/>
  <c r="AY37" i="21" s="1"/>
  <c r="BJ39" i="21"/>
  <c r="BK39" i="21" s="1"/>
  <c r="CH40" i="21"/>
  <c r="CI40" i="21" s="1"/>
  <c r="AX44" i="21"/>
  <c r="AY44" i="21" s="1"/>
  <c r="N48" i="21"/>
  <c r="O48" i="21" s="1"/>
  <c r="BJ10" i="21"/>
  <c r="BK10" i="21" s="1"/>
  <c r="AL17" i="21"/>
  <c r="AM17" i="21" s="1"/>
  <c r="Z20" i="21"/>
  <c r="AA20" i="21" s="1"/>
  <c r="N24" i="21"/>
  <c r="O24" i="21" s="1"/>
  <c r="CH24" i="21"/>
  <c r="CI24" i="21" s="1"/>
  <c r="CH26" i="21"/>
  <c r="CI26" i="21" s="1"/>
  <c r="BV11" i="21"/>
  <c r="BW11" i="21" s="1"/>
  <c r="BJ23" i="21"/>
  <c r="BK23" i="21" s="1"/>
  <c r="AX9" i="21"/>
  <c r="AY9" i="21" s="1"/>
  <c r="CH12" i="21"/>
  <c r="CI12" i="21" s="1"/>
  <c r="AX11" i="21"/>
  <c r="AY11" i="21" s="1"/>
  <c r="AX14" i="21"/>
  <c r="AY14" i="21" s="1"/>
  <c r="BV16" i="21"/>
  <c r="BW16" i="21" s="1"/>
  <c r="AL8" i="21"/>
  <c r="AM8" i="21" s="1"/>
  <c r="BV14" i="21"/>
  <c r="BW14" i="21" s="1"/>
  <c r="CH16" i="21"/>
  <c r="CI16" i="21" s="1"/>
  <c r="AL18" i="21"/>
  <c r="AM18" i="21" s="1"/>
  <c r="BJ19" i="21"/>
  <c r="BK19" i="21" s="1"/>
  <c r="CH32" i="21"/>
  <c r="CI32" i="21" s="1"/>
  <c r="AX32" i="21"/>
  <c r="AY32" i="21" s="1"/>
  <c r="BJ32" i="21"/>
  <c r="BK32" i="21" s="1"/>
  <c r="AX36" i="21"/>
  <c r="AY36" i="21" s="1"/>
  <c r="AL34" i="21"/>
  <c r="AM34" i="21" s="1"/>
  <c r="BJ31" i="21"/>
  <c r="BK31" i="21" s="1"/>
  <c r="AX38" i="21"/>
  <c r="AY38" i="21" s="1"/>
  <c r="CH42" i="21"/>
  <c r="CI42" i="21" s="1"/>
  <c r="BV48" i="21"/>
  <c r="BW48" i="21" s="1"/>
  <c r="AX48" i="21"/>
  <c r="AY48" i="21" s="1"/>
  <c r="CH37" i="21"/>
  <c r="CI37" i="21" s="1"/>
  <c r="AX10" i="21"/>
  <c r="AY10" i="21" s="1"/>
  <c r="N8" i="21"/>
  <c r="O8" i="21" s="1"/>
  <c r="CH10" i="21"/>
  <c r="CI10" i="21" s="1"/>
  <c r="I37" i="20" s="1"/>
  <c r="AL12" i="21"/>
  <c r="AM12" i="21" s="1"/>
  <c r="N18" i="21"/>
  <c r="O18" i="21" s="1"/>
  <c r="BJ20" i="21"/>
  <c r="BK20" i="21" s="1"/>
  <c r="CH27" i="21"/>
  <c r="CI27" i="21" s="1"/>
  <c r="CH29" i="21"/>
  <c r="CI29" i="21" s="1"/>
  <c r="N32" i="21"/>
  <c r="O32" i="21" s="1"/>
  <c r="BV36" i="21"/>
  <c r="BW36" i="21" s="1"/>
  <c r="BV33" i="21"/>
  <c r="BW33" i="21" s="1"/>
  <c r="AL42" i="21"/>
  <c r="AM42" i="21" s="1"/>
  <c r="AX39" i="21"/>
  <c r="AY39" i="21" s="1"/>
  <c r="N36" i="21"/>
  <c r="O36" i="21" s="1"/>
  <c r="BJ51" i="21"/>
  <c r="BK51" i="21" s="1"/>
  <c r="Z19" i="21"/>
  <c r="AA19" i="21" s="1"/>
  <c r="CH11" i="21"/>
  <c r="CI11" i="21" s="1"/>
  <c r="BV8" i="21"/>
  <c r="BW8" i="21" s="1"/>
  <c r="N16" i="21"/>
  <c r="O16" i="21" s="1"/>
  <c r="N19" i="21"/>
  <c r="O19" i="21" s="1"/>
  <c r="AX26" i="21"/>
  <c r="AY26" i="21" s="1"/>
  <c r="AX34" i="21"/>
  <c r="AY34" i="21" s="1"/>
  <c r="Z35" i="21"/>
  <c r="AA35" i="21" s="1"/>
  <c r="N37" i="21"/>
  <c r="O37" i="21" s="1"/>
  <c r="CH38" i="21"/>
  <c r="CI38" i="21" s="1"/>
  <c r="BV46" i="21"/>
  <c r="BW46" i="21" s="1"/>
  <c r="AL50" i="21"/>
  <c r="AM50" i="21" s="1"/>
  <c r="Z27" i="21"/>
  <c r="AA27" i="21" s="1"/>
  <c r="AX41" i="21"/>
  <c r="AY41" i="21" s="1"/>
  <c r="AL32" i="21"/>
  <c r="AM32" i="21" s="1"/>
  <c r="Z32" i="21"/>
  <c r="AA32" i="21" s="1"/>
  <c r="BJ36" i="21"/>
  <c r="BK36" i="21" s="1"/>
  <c r="AX21" i="21"/>
  <c r="AY21" i="21" s="1"/>
  <c r="AX25" i="21"/>
  <c r="AY25" i="21" s="1"/>
  <c r="AL49" i="21"/>
  <c r="AM49" i="21" s="1"/>
  <c r="AL45" i="21"/>
  <c r="AM45" i="21" s="1"/>
  <c r="CH49" i="21"/>
  <c r="CI49" i="21" s="1"/>
  <c r="Z8" i="21"/>
  <c r="AA8" i="21" s="1"/>
  <c r="Z11" i="21"/>
  <c r="AA11" i="21" s="1"/>
  <c r="CH15" i="21"/>
  <c r="CI15" i="21" s="1"/>
  <c r="AL21" i="21"/>
  <c r="AM21" i="21" s="1"/>
  <c r="Z29" i="21"/>
  <c r="AA29" i="21" s="1"/>
  <c r="Z47" i="21"/>
  <c r="AA47" i="21" s="1"/>
  <c r="AL37" i="21"/>
  <c r="AM37" i="21" s="1"/>
  <c r="AL41" i="21"/>
  <c r="AM41" i="21" s="1"/>
  <c r="CH45" i="21"/>
  <c r="CI45" i="21" s="1"/>
  <c r="AX20" i="21"/>
  <c r="AY20" i="21" s="1"/>
  <c r="AL23" i="21"/>
  <c r="AM23" i="21" s="1"/>
  <c r="CH36" i="21"/>
  <c r="CI36" i="21" s="1"/>
  <c r="Z38" i="21"/>
  <c r="AA38" i="21" s="1"/>
  <c r="CU14" i="21"/>
  <c r="CV14" i="21" s="1"/>
  <c r="BV26" i="21"/>
  <c r="BW26" i="21" s="1"/>
  <c r="Z28" i="21"/>
  <c r="AA28" i="21" s="1"/>
  <c r="Z44" i="21"/>
  <c r="AA44" i="21" s="1"/>
  <c r="Z13" i="21"/>
  <c r="AA13" i="21" s="1"/>
  <c r="CU20" i="21"/>
  <c r="CV20" i="21" s="1"/>
  <c r="CU30" i="21"/>
  <c r="CV30" i="21" s="1"/>
  <c r="AL28" i="21"/>
  <c r="AM28" i="21" s="1"/>
  <c r="Z34" i="21"/>
  <c r="AA34" i="21" s="1"/>
  <c r="Z40" i="21"/>
  <c r="AA40" i="21" s="1"/>
  <c r="Z41" i="21"/>
  <c r="AA41" i="21" s="1"/>
  <c r="BV12" i="21"/>
  <c r="BW12" i="21" s="1"/>
  <c r="AL9" i="21"/>
  <c r="AM9" i="21" s="1"/>
  <c r="CH9" i="21"/>
  <c r="CI9" i="21" s="1"/>
  <c r="BJ11" i="21"/>
  <c r="BK11" i="21" s="1"/>
  <c r="AL13" i="21"/>
  <c r="AM13" i="21" s="1"/>
  <c r="AL16" i="21"/>
  <c r="AM16" i="21" s="1"/>
  <c r="BJ13" i="21"/>
  <c r="BK13" i="21" s="1"/>
  <c r="AL20" i="21"/>
  <c r="AM20" i="21" s="1"/>
  <c r="AL24" i="21"/>
  <c r="AM24" i="21" s="1"/>
  <c r="AL26" i="21"/>
  <c r="AM26" i="21" s="1"/>
  <c r="CU27" i="21"/>
  <c r="CV27" i="21" s="1"/>
  <c r="BJ33" i="21"/>
  <c r="BK33" i="21" s="1"/>
  <c r="Z30" i="21"/>
  <c r="AA30" i="21" s="1"/>
  <c r="Z45" i="21"/>
  <c r="AA45" i="21" s="1"/>
  <c r="Z49" i="21"/>
  <c r="AA49" i="21" s="1"/>
  <c r="CU16" i="21"/>
  <c r="CV16" i="21" s="1"/>
  <c r="AL30" i="21"/>
  <c r="AM30" i="21" s="1"/>
  <c r="Z37" i="21"/>
  <c r="AA37" i="21" s="1"/>
  <c r="CU17" i="21"/>
  <c r="CV17" i="21" s="1"/>
  <c r="CU18" i="21"/>
  <c r="CV18" i="21" s="1"/>
  <c r="CU19" i="21"/>
  <c r="CV19" i="21" s="1"/>
  <c r="CU21" i="21"/>
  <c r="CV21" i="21" s="1"/>
  <c r="AL27" i="21"/>
  <c r="AM27" i="21" s="1"/>
  <c r="Z43" i="21"/>
  <c r="AA43" i="21" s="1"/>
  <c r="Z33" i="21"/>
  <c r="AA33" i="21" s="1"/>
  <c r="AL10" i="21"/>
  <c r="AM10" i="21" s="1"/>
  <c r="CU13" i="21"/>
  <c r="CV13" i="21" s="1"/>
  <c r="BJ8" i="21"/>
  <c r="BK8" i="21" s="1"/>
  <c r="CU11" i="21"/>
  <c r="CV11" i="21" s="1"/>
  <c r="BJ15" i="21"/>
  <c r="BK15" i="21" s="1"/>
  <c r="AL25" i="21"/>
  <c r="AM25" i="21" s="1"/>
  <c r="Z18" i="21"/>
  <c r="AA18" i="21" s="1"/>
  <c r="CH31" i="21"/>
  <c r="CI31" i="21" s="1"/>
  <c r="CU28" i="21"/>
  <c r="CV28" i="21" s="1"/>
  <c r="CH33" i="21"/>
  <c r="CI33" i="21" s="1"/>
  <c r="AL22" i="21"/>
  <c r="AM22" i="21" s="1"/>
  <c r="BJ46" i="21"/>
  <c r="BK46" i="21" s="1"/>
  <c r="Z48" i="21"/>
  <c r="AA48" i="21" s="1"/>
  <c r="I35" i="20" l="1"/>
  <c r="I33" i="20"/>
  <c r="I36" i="20"/>
  <c r="I34" i="20"/>
  <c r="AM8" i="6"/>
  <c r="AM9" i="6"/>
  <c r="AM10" i="6"/>
  <c r="AM11" i="6"/>
  <c r="AM12" i="6"/>
  <c r="AM13" i="6"/>
  <c r="AM14" i="6"/>
  <c r="AM15" i="6"/>
  <c r="AM16" i="6"/>
  <c r="AM17" i="6"/>
  <c r="AM18" i="6"/>
  <c r="AM19" i="6"/>
  <c r="AM20" i="6"/>
  <c r="AM21" i="6"/>
  <c r="AM22" i="6"/>
  <c r="AM23" i="6"/>
  <c r="AM24" i="6"/>
  <c r="AM25" i="6"/>
  <c r="AM26" i="6"/>
  <c r="AM27" i="6"/>
  <c r="AM28" i="6"/>
  <c r="AM29" i="6"/>
  <c r="AM30" i="6"/>
  <c r="AM31" i="6"/>
  <c r="AM32" i="6"/>
  <c r="AM33" i="6"/>
  <c r="AM34" i="6"/>
  <c r="AM35" i="6"/>
  <c r="AM36" i="6"/>
  <c r="AM37" i="6"/>
  <c r="AM38" i="6"/>
  <c r="AM39" i="6"/>
  <c r="AM40" i="6"/>
  <c r="AM41" i="6"/>
  <c r="AM42" i="6"/>
  <c r="AM43" i="6"/>
  <c r="AM44" i="6"/>
  <c r="AM45" i="6"/>
  <c r="AM46" i="6"/>
  <c r="AM47" i="6"/>
  <c r="AM48" i="6"/>
  <c r="AM49" i="6"/>
  <c r="AM50" i="6"/>
  <c r="AM51" i="6"/>
  <c r="V8" i="6"/>
  <c r="W8" i="6"/>
  <c r="X8" i="6"/>
  <c r="Y8" i="6"/>
  <c r="Z8" i="6"/>
  <c r="AA8" i="6"/>
  <c r="AB8" i="6"/>
  <c r="AC8" i="6"/>
  <c r="AD8" i="6"/>
  <c r="AE8" i="6"/>
  <c r="AF8" i="6"/>
  <c r="AG8" i="6"/>
  <c r="AI8" i="6"/>
  <c r="AJ8" i="6"/>
  <c r="AK8" i="6"/>
  <c r="V9" i="6"/>
  <c r="W9" i="6"/>
  <c r="X9" i="6"/>
  <c r="Y9" i="6"/>
  <c r="Z9" i="6"/>
  <c r="AA9" i="6"/>
  <c r="AB9" i="6"/>
  <c r="AC9" i="6"/>
  <c r="AD9" i="6"/>
  <c r="AE9" i="6"/>
  <c r="AF9" i="6"/>
  <c r="AG9" i="6"/>
  <c r="AH9" i="6"/>
  <c r="AI9" i="6"/>
  <c r="AJ9" i="6"/>
  <c r="AK9" i="6"/>
  <c r="V10" i="6"/>
  <c r="W10" i="6"/>
  <c r="X10" i="6"/>
  <c r="Y10" i="6"/>
  <c r="Z10" i="6"/>
  <c r="AA10" i="6"/>
  <c r="AB10" i="6"/>
  <c r="AC10" i="6"/>
  <c r="AD10" i="6"/>
  <c r="AE10" i="6"/>
  <c r="AF10" i="6"/>
  <c r="AG10" i="6"/>
  <c r="AH10" i="6"/>
  <c r="AI10" i="6"/>
  <c r="AJ10" i="6"/>
  <c r="AK10" i="6"/>
  <c r="V11" i="6"/>
  <c r="W11" i="6"/>
  <c r="X11" i="6"/>
  <c r="Y11" i="6"/>
  <c r="Z11" i="6"/>
  <c r="AA11" i="6"/>
  <c r="AB11" i="6"/>
  <c r="AC11" i="6"/>
  <c r="AD11" i="6"/>
  <c r="AE11" i="6"/>
  <c r="AF11" i="6"/>
  <c r="AG11" i="6"/>
  <c r="AH11" i="6"/>
  <c r="AI11" i="6"/>
  <c r="AJ11" i="6"/>
  <c r="AK11" i="6"/>
  <c r="V12" i="6"/>
  <c r="W12" i="6"/>
  <c r="X12" i="6"/>
  <c r="Y12" i="6"/>
  <c r="Z12" i="6"/>
  <c r="AA12" i="6"/>
  <c r="AB12" i="6"/>
  <c r="AC12" i="6"/>
  <c r="AD12" i="6"/>
  <c r="AE12" i="6"/>
  <c r="AF12" i="6"/>
  <c r="AG12" i="6"/>
  <c r="AH12" i="6"/>
  <c r="AI12" i="6"/>
  <c r="AJ12" i="6"/>
  <c r="AK12" i="6"/>
  <c r="V13" i="6"/>
  <c r="W13" i="6"/>
  <c r="X13" i="6"/>
  <c r="Y13" i="6"/>
  <c r="Z13" i="6"/>
  <c r="AA13" i="6"/>
  <c r="AB13" i="6"/>
  <c r="AC13" i="6"/>
  <c r="AD13" i="6"/>
  <c r="AE13" i="6"/>
  <c r="AF13" i="6"/>
  <c r="AG13" i="6"/>
  <c r="AH13" i="6"/>
  <c r="AI13" i="6"/>
  <c r="AJ13" i="6"/>
  <c r="AK13" i="6"/>
  <c r="V14" i="6"/>
  <c r="W14" i="6"/>
  <c r="X14" i="6"/>
  <c r="Y14" i="6"/>
  <c r="Z14" i="6"/>
  <c r="AA14" i="6"/>
  <c r="AB14" i="6"/>
  <c r="AC14" i="6"/>
  <c r="AD14" i="6"/>
  <c r="AE14" i="6"/>
  <c r="AF14" i="6"/>
  <c r="AG14" i="6"/>
  <c r="AH14" i="6"/>
  <c r="AI14" i="6"/>
  <c r="AJ14" i="6"/>
  <c r="AK14" i="6"/>
  <c r="V15" i="6"/>
  <c r="W15" i="6"/>
  <c r="X15" i="6"/>
  <c r="Y15" i="6"/>
  <c r="Z15" i="6"/>
  <c r="AA15" i="6"/>
  <c r="AB15" i="6"/>
  <c r="AC15" i="6"/>
  <c r="AD15" i="6"/>
  <c r="AE15" i="6"/>
  <c r="AF15" i="6"/>
  <c r="AG15" i="6"/>
  <c r="AH15" i="6"/>
  <c r="AI15" i="6"/>
  <c r="AJ15" i="6"/>
  <c r="AK15" i="6"/>
  <c r="V16" i="6"/>
  <c r="W16" i="6"/>
  <c r="X16" i="6"/>
  <c r="Y16" i="6"/>
  <c r="Z16" i="6"/>
  <c r="AA16" i="6"/>
  <c r="AB16" i="6"/>
  <c r="AC16" i="6"/>
  <c r="AD16" i="6"/>
  <c r="AE16" i="6"/>
  <c r="AG16" i="6"/>
  <c r="AH16" i="6"/>
  <c r="AI16" i="6"/>
  <c r="AJ16" i="6"/>
  <c r="AK16" i="6"/>
  <c r="V17" i="6"/>
  <c r="W17" i="6"/>
  <c r="X17" i="6"/>
  <c r="Y17" i="6"/>
  <c r="Z17" i="6"/>
  <c r="AA17" i="6"/>
  <c r="AB17" i="6"/>
  <c r="AC17" i="6"/>
  <c r="AD17" i="6"/>
  <c r="AE17" i="6"/>
  <c r="AF17" i="6"/>
  <c r="AG17" i="6"/>
  <c r="AH17" i="6"/>
  <c r="AI17" i="6"/>
  <c r="AJ17" i="6"/>
  <c r="AK17" i="6"/>
  <c r="V18" i="6"/>
  <c r="W18" i="6"/>
  <c r="X18" i="6"/>
  <c r="Y18" i="6"/>
  <c r="Z18" i="6"/>
  <c r="AA18" i="6"/>
  <c r="AB18" i="6"/>
  <c r="AC18" i="6"/>
  <c r="AD18" i="6"/>
  <c r="AE18" i="6"/>
  <c r="AF18" i="6"/>
  <c r="AG18" i="6"/>
  <c r="AH18" i="6"/>
  <c r="AI18" i="6"/>
  <c r="AJ18" i="6"/>
  <c r="AK18" i="6"/>
  <c r="V19" i="6"/>
  <c r="W19" i="6"/>
  <c r="X19" i="6"/>
  <c r="Y19" i="6"/>
  <c r="Z19" i="6"/>
  <c r="AA19" i="6"/>
  <c r="AB19" i="6"/>
  <c r="AC19" i="6"/>
  <c r="AD19" i="6"/>
  <c r="AE19" i="6"/>
  <c r="AF19" i="6"/>
  <c r="AG19" i="6"/>
  <c r="AH19" i="6"/>
  <c r="AI19" i="6"/>
  <c r="AJ19" i="6"/>
  <c r="AK19" i="6"/>
  <c r="V20" i="6"/>
  <c r="W20" i="6"/>
  <c r="X20" i="6"/>
  <c r="Y20" i="6"/>
  <c r="Z20" i="6"/>
  <c r="AA20" i="6"/>
  <c r="AB20" i="6"/>
  <c r="AC20" i="6"/>
  <c r="AD20" i="6"/>
  <c r="AE20" i="6"/>
  <c r="AF20" i="6"/>
  <c r="AG20" i="6"/>
  <c r="AH20" i="6"/>
  <c r="AI20" i="6"/>
  <c r="AJ20" i="6"/>
  <c r="AK20" i="6"/>
  <c r="V21" i="6"/>
  <c r="W21" i="6"/>
  <c r="X21" i="6"/>
  <c r="Y21" i="6"/>
  <c r="Z21" i="6"/>
  <c r="AA21" i="6"/>
  <c r="AB21" i="6"/>
  <c r="AC21" i="6"/>
  <c r="AD21" i="6"/>
  <c r="AE21" i="6"/>
  <c r="AF21" i="6"/>
  <c r="AG21" i="6"/>
  <c r="AH21" i="6"/>
  <c r="AI21" i="6"/>
  <c r="AJ21" i="6"/>
  <c r="AK21" i="6"/>
  <c r="V22" i="6"/>
  <c r="W22" i="6"/>
  <c r="X22" i="6"/>
  <c r="Y22" i="6"/>
  <c r="Z22" i="6"/>
  <c r="AA22" i="6"/>
  <c r="AB22" i="6"/>
  <c r="AC22" i="6"/>
  <c r="AD22" i="6"/>
  <c r="AE22" i="6"/>
  <c r="AF22" i="6"/>
  <c r="AG22" i="6"/>
  <c r="AH22" i="6"/>
  <c r="AI22" i="6"/>
  <c r="AJ22" i="6"/>
  <c r="AK22" i="6"/>
  <c r="V23" i="6"/>
  <c r="W23" i="6"/>
  <c r="X23" i="6"/>
  <c r="Y23" i="6"/>
  <c r="Z23" i="6"/>
  <c r="AA23" i="6"/>
  <c r="AB23" i="6"/>
  <c r="AC23" i="6"/>
  <c r="AD23" i="6"/>
  <c r="AE23" i="6"/>
  <c r="AF23" i="6"/>
  <c r="AG23" i="6"/>
  <c r="AH23" i="6"/>
  <c r="AI23" i="6"/>
  <c r="AJ23" i="6"/>
  <c r="AK23" i="6"/>
  <c r="V24" i="6"/>
  <c r="W24" i="6"/>
  <c r="X24" i="6"/>
  <c r="Y24" i="6"/>
  <c r="Z24" i="6"/>
  <c r="AA24" i="6"/>
  <c r="AB24" i="6"/>
  <c r="AC24" i="6"/>
  <c r="AD24" i="6"/>
  <c r="AE24" i="6"/>
  <c r="AF24" i="6"/>
  <c r="AG24" i="6"/>
  <c r="AH24" i="6"/>
  <c r="AI24" i="6"/>
  <c r="AJ24" i="6"/>
  <c r="AK24" i="6"/>
  <c r="V25" i="6"/>
  <c r="W25" i="6"/>
  <c r="X25" i="6"/>
  <c r="Y25" i="6"/>
  <c r="Z25" i="6"/>
  <c r="AA25" i="6"/>
  <c r="AB25" i="6"/>
  <c r="AC25" i="6"/>
  <c r="AD25" i="6"/>
  <c r="AE25" i="6"/>
  <c r="AF25" i="6"/>
  <c r="AG25" i="6"/>
  <c r="AH25" i="6"/>
  <c r="AI25" i="6"/>
  <c r="AJ25" i="6"/>
  <c r="AK25" i="6"/>
  <c r="V26" i="6"/>
  <c r="W26" i="6"/>
  <c r="X26" i="6"/>
  <c r="Y26" i="6"/>
  <c r="Z26" i="6"/>
  <c r="AA26" i="6"/>
  <c r="AB26" i="6"/>
  <c r="AC26" i="6"/>
  <c r="AD26" i="6"/>
  <c r="AE26" i="6"/>
  <c r="AF26" i="6"/>
  <c r="AG26" i="6"/>
  <c r="AH26" i="6"/>
  <c r="AI26" i="6"/>
  <c r="AJ26" i="6"/>
  <c r="AK26" i="6"/>
  <c r="V27" i="6"/>
  <c r="W27" i="6"/>
  <c r="X27" i="6"/>
  <c r="Y27" i="6"/>
  <c r="Z27" i="6"/>
  <c r="AA27" i="6"/>
  <c r="AB27" i="6"/>
  <c r="AC27" i="6"/>
  <c r="AD27" i="6"/>
  <c r="AE27" i="6"/>
  <c r="AF27" i="6"/>
  <c r="AG27" i="6"/>
  <c r="AH27" i="6"/>
  <c r="AI27" i="6"/>
  <c r="AJ27" i="6"/>
  <c r="AK27" i="6"/>
  <c r="V28" i="6"/>
  <c r="W28" i="6"/>
  <c r="X28" i="6"/>
  <c r="Y28" i="6"/>
  <c r="Z28" i="6"/>
  <c r="AA28" i="6"/>
  <c r="AB28" i="6"/>
  <c r="AC28" i="6"/>
  <c r="AD28" i="6"/>
  <c r="AE28" i="6"/>
  <c r="AF28" i="6"/>
  <c r="AG28" i="6"/>
  <c r="AI28" i="6"/>
  <c r="AJ28" i="6"/>
  <c r="AK28" i="6"/>
  <c r="V29" i="6"/>
  <c r="W29" i="6"/>
  <c r="X29" i="6"/>
  <c r="Y29" i="6"/>
  <c r="Z29" i="6"/>
  <c r="AA29" i="6"/>
  <c r="AB29" i="6"/>
  <c r="AC29" i="6"/>
  <c r="AD29" i="6"/>
  <c r="AE29" i="6"/>
  <c r="AF29" i="6"/>
  <c r="AG29" i="6"/>
  <c r="AH29" i="6"/>
  <c r="AI29" i="6"/>
  <c r="AJ29" i="6"/>
  <c r="AK29" i="6"/>
  <c r="V30" i="6"/>
  <c r="W30" i="6"/>
  <c r="X30" i="6"/>
  <c r="Y30" i="6"/>
  <c r="Z30" i="6"/>
  <c r="AA30" i="6"/>
  <c r="AB30" i="6"/>
  <c r="AC30" i="6"/>
  <c r="AD30" i="6"/>
  <c r="AE30" i="6"/>
  <c r="AF30" i="6"/>
  <c r="AG30" i="6"/>
  <c r="AH30" i="6"/>
  <c r="AI30" i="6"/>
  <c r="AJ30" i="6"/>
  <c r="AK30" i="6"/>
  <c r="V31" i="6"/>
  <c r="W31" i="6"/>
  <c r="X31" i="6"/>
  <c r="Y31" i="6"/>
  <c r="Z31" i="6"/>
  <c r="AA31" i="6"/>
  <c r="AB31" i="6"/>
  <c r="AC31" i="6"/>
  <c r="AD31" i="6"/>
  <c r="AE31" i="6"/>
  <c r="AF31" i="6"/>
  <c r="AG31" i="6"/>
  <c r="AH31" i="6"/>
  <c r="AI31" i="6"/>
  <c r="AJ31" i="6"/>
  <c r="AK31" i="6"/>
  <c r="V32" i="6"/>
  <c r="W32" i="6"/>
  <c r="X32" i="6"/>
  <c r="Y32" i="6"/>
  <c r="Z32" i="6"/>
  <c r="AA32" i="6"/>
  <c r="AB32" i="6"/>
  <c r="AC32" i="6"/>
  <c r="AD32" i="6"/>
  <c r="AE32" i="6"/>
  <c r="AF32" i="6"/>
  <c r="AG32" i="6"/>
  <c r="AH32" i="6"/>
  <c r="AI32" i="6"/>
  <c r="AJ32" i="6"/>
  <c r="AK32" i="6"/>
  <c r="V33" i="6"/>
  <c r="W33" i="6"/>
  <c r="X33" i="6"/>
  <c r="Y33" i="6"/>
  <c r="Z33" i="6"/>
  <c r="AA33" i="6"/>
  <c r="AB33" i="6"/>
  <c r="AC33" i="6"/>
  <c r="AD33" i="6"/>
  <c r="AE33" i="6"/>
  <c r="AF33" i="6"/>
  <c r="AG33" i="6"/>
  <c r="AH33" i="6"/>
  <c r="AI33" i="6"/>
  <c r="AJ33" i="6"/>
  <c r="AK33" i="6"/>
  <c r="V34" i="6"/>
  <c r="W34" i="6"/>
  <c r="X34" i="6"/>
  <c r="Y34" i="6"/>
  <c r="Z34" i="6"/>
  <c r="AA34" i="6"/>
  <c r="AB34" i="6"/>
  <c r="AC34" i="6"/>
  <c r="AD34" i="6"/>
  <c r="AE34" i="6"/>
  <c r="AF34" i="6"/>
  <c r="AG34" i="6"/>
  <c r="AH34" i="6"/>
  <c r="AI34" i="6"/>
  <c r="AJ34" i="6"/>
  <c r="AK34" i="6"/>
  <c r="V35" i="6"/>
  <c r="W35" i="6"/>
  <c r="X35" i="6"/>
  <c r="Y35" i="6"/>
  <c r="Z35" i="6"/>
  <c r="AA35" i="6"/>
  <c r="AB35" i="6"/>
  <c r="AC35" i="6"/>
  <c r="AD35" i="6"/>
  <c r="AE35" i="6"/>
  <c r="AF35" i="6"/>
  <c r="AG35" i="6"/>
  <c r="AH35" i="6"/>
  <c r="AI35" i="6"/>
  <c r="AJ35" i="6"/>
  <c r="AK35" i="6"/>
  <c r="V36" i="6"/>
  <c r="W36" i="6"/>
  <c r="X36" i="6"/>
  <c r="Y36" i="6"/>
  <c r="Z36" i="6"/>
  <c r="AA36" i="6"/>
  <c r="AB36" i="6"/>
  <c r="AC36" i="6"/>
  <c r="AD36" i="6"/>
  <c r="AE36" i="6"/>
  <c r="AF36" i="6"/>
  <c r="AG36" i="6"/>
  <c r="AH36" i="6"/>
  <c r="AI36" i="6"/>
  <c r="AJ36" i="6"/>
  <c r="AK36" i="6"/>
  <c r="V37" i="6"/>
  <c r="W37" i="6"/>
  <c r="X37" i="6"/>
  <c r="Y37" i="6"/>
  <c r="Z37" i="6"/>
  <c r="AA37" i="6"/>
  <c r="AB37" i="6"/>
  <c r="AC37" i="6"/>
  <c r="AD37" i="6"/>
  <c r="AE37" i="6"/>
  <c r="AF37" i="6"/>
  <c r="AG37" i="6"/>
  <c r="AH37" i="6"/>
  <c r="AI37" i="6"/>
  <c r="AJ37" i="6"/>
  <c r="AK37" i="6"/>
  <c r="V38" i="6"/>
  <c r="W38" i="6"/>
  <c r="X38" i="6"/>
  <c r="Y38" i="6"/>
  <c r="Z38" i="6"/>
  <c r="AA38" i="6"/>
  <c r="AB38" i="6"/>
  <c r="AC38" i="6"/>
  <c r="AD38" i="6"/>
  <c r="AE38" i="6"/>
  <c r="AF38" i="6"/>
  <c r="AG38" i="6"/>
  <c r="AH38" i="6"/>
  <c r="AI38" i="6"/>
  <c r="AJ38" i="6"/>
  <c r="AK38" i="6"/>
  <c r="V39" i="6"/>
  <c r="W39" i="6"/>
  <c r="X39" i="6"/>
  <c r="Y39" i="6"/>
  <c r="Z39" i="6"/>
  <c r="AA39" i="6"/>
  <c r="AB39" i="6"/>
  <c r="AC39" i="6"/>
  <c r="AD39" i="6"/>
  <c r="AE39" i="6"/>
  <c r="AF39" i="6"/>
  <c r="AG39" i="6"/>
  <c r="AH39" i="6"/>
  <c r="AI39" i="6"/>
  <c r="AJ39" i="6"/>
  <c r="AK39" i="6"/>
  <c r="V40" i="6"/>
  <c r="W40" i="6"/>
  <c r="X40" i="6"/>
  <c r="Y40" i="6"/>
  <c r="Z40" i="6"/>
  <c r="AA40" i="6"/>
  <c r="AB40" i="6"/>
  <c r="AC40" i="6"/>
  <c r="AD40" i="6"/>
  <c r="AE40" i="6"/>
  <c r="AF40" i="6"/>
  <c r="AG40" i="6"/>
  <c r="AH40" i="6"/>
  <c r="AI40" i="6"/>
  <c r="AJ40" i="6"/>
  <c r="AK40" i="6"/>
  <c r="V41" i="6"/>
  <c r="W41" i="6"/>
  <c r="X41" i="6"/>
  <c r="Y41" i="6"/>
  <c r="Z41" i="6"/>
  <c r="AA41" i="6"/>
  <c r="AB41" i="6"/>
  <c r="AC41" i="6"/>
  <c r="AD41" i="6"/>
  <c r="AE41" i="6"/>
  <c r="AF41" i="6"/>
  <c r="AG41" i="6"/>
  <c r="AH41" i="6"/>
  <c r="AI41" i="6"/>
  <c r="AJ41" i="6"/>
  <c r="AK41" i="6"/>
  <c r="V42" i="6"/>
  <c r="W42" i="6"/>
  <c r="X42" i="6"/>
  <c r="Y42" i="6"/>
  <c r="Z42" i="6"/>
  <c r="AA42" i="6"/>
  <c r="AB42" i="6"/>
  <c r="AC42" i="6"/>
  <c r="AD42" i="6"/>
  <c r="AE42" i="6"/>
  <c r="AF42" i="6"/>
  <c r="AG42" i="6"/>
  <c r="AI42" i="6"/>
  <c r="AJ42" i="6"/>
  <c r="AK42" i="6"/>
  <c r="V43" i="6"/>
  <c r="W43" i="6"/>
  <c r="X43" i="6"/>
  <c r="Y43" i="6"/>
  <c r="Z43" i="6"/>
  <c r="AA43" i="6"/>
  <c r="AB43" i="6"/>
  <c r="AC43" i="6"/>
  <c r="AD43" i="6"/>
  <c r="AE43" i="6"/>
  <c r="AF43" i="6"/>
  <c r="AG43" i="6"/>
  <c r="AH43" i="6"/>
  <c r="AI43" i="6"/>
  <c r="AJ43" i="6"/>
  <c r="AK43" i="6"/>
  <c r="V44" i="6"/>
  <c r="W44" i="6"/>
  <c r="X44" i="6"/>
  <c r="Y44" i="6"/>
  <c r="Z44" i="6"/>
  <c r="AA44" i="6"/>
  <c r="AB44" i="6"/>
  <c r="AD44" i="6"/>
  <c r="AE44" i="6"/>
  <c r="AF44" i="6"/>
  <c r="AG44" i="6"/>
  <c r="AH44" i="6"/>
  <c r="AI44" i="6"/>
  <c r="AJ44" i="6"/>
  <c r="AK44" i="6"/>
  <c r="V45" i="6"/>
  <c r="W45" i="6"/>
  <c r="X45" i="6"/>
  <c r="Y45" i="6"/>
  <c r="Z45" i="6"/>
  <c r="AA45" i="6"/>
  <c r="AB45" i="6"/>
  <c r="AC45" i="6"/>
  <c r="AD45" i="6"/>
  <c r="AE45" i="6"/>
  <c r="AF45" i="6"/>
  <c r="AG45" i="6"/>
  <c r="AH45" i="6"/>
  <c r="AI45" i="6"/>
  <c r="AJ45" i="6"/>
  <c r="AK45" i="6"/>
  <c r="V46" i="6"/>
  <c r="W46" i="6"/>
  <c r="X46" i="6"/>
  <c r="Y46" i="6"/>
  <c r="Z46" i="6"/>
  <c r="AA46" i="6"/>
  <c r="AB46" i="6"/>
  <c r="AC46" i="6"/>
  <c r="AD46" i="6"/>
  <c r="AE46" i="6"/>
  <c r="AF46" i="6"/>
  <c r="AG46" i="6"/>
  <c r="AH46" i="6"/>
  <c r="AI46" i="6"/>
  <c r="AJ46" i="6"/>
  <c r="AK46" i="6"/>
  <c r="V47" i="6"/>
  <c r="W47" i="6"/>
  <c r="X47" i="6"/>
  <c r="Y47" i="6"/>
  <c r="Z47" i="6"/>
  <c r="AA47" i="6"/>
  <c r="AB47" i="6"/>
  <c r="AC47" i="6"/>
  <c r="AD47" i="6"/>
  <c r="AE47" i="6"/>
  <c r="AF47" i="6"/>
  <c r="AG47" i="6"/>
  <c r="AH47" i="6"/>
  <c r="AI47" i="6"/>
  <c r="AJ47" i="6"/>
  <c r="AK47" i="6"/>
  <c r="V48" i="6"/>
  <c r="W48" i="6"/>
  <c r="X48" i="6"/>
  <c r="Y48" i="6"/>
  <c r="Z48" i="6"/>
  <c r="AA48" i="6"/>
  <c r="AB48" i="6"/>
  <c r="AC48" i="6"/>
  <c r="AD48" i="6"/>
  <c r="AE48" i="6"/>
  <c r="AF48" i="6"/>
  <c r="AG48" i="6"/>
  <c r="AH48" i="6"/>
  <c r="AI48" i="6"/>
  <c r="AJ48" i="6"/>
  <c r="AK48" i="6"/>
  <c r="V49" i="6"/>
  <c r="W49" i="6"/>
  <c r="X49" i="6"/>
  <c r="Y49" i="6"/>
  <c r="Z49" i="6"/>
  <c r="AA49" i="6"/>
  <c r="AB49" i="6"/>
  <c r="AC49" i="6"/>
  <c r="AD49" i="6"/>
  <c r="AE49" i="6"/>
  <c r="AF49" i="6"/>
  <c r="AG49" i="6"/>
  <c r="AH49" i="6"/>
  <c r="AI49" i="6"/>
  <c r="AJ49" i="6"/>
  <c r="AK49" i="6"/>
  <c r="V50" i="6"/>
  <c r="W50" i="6"/>
  <c r="X50" i="6"/>
  <c r="Y50" i="6"/>
  <c r="Z50" i="6"/>
  <c r="AA50" i="6"/>
  <c r="AB50" i="6"/>
  <c r="AC50" i="6"/>
  <c r="AD50" i="6"/>
  <c r="AE50" i="6"/>
  <c r="AF50" i="6"/>
  <c r="AG50" i="6"/>
  <c r="AH50" i="6"/>
  <c r="AI50" i="6"/>
  <c r="AJ50" i="6"/>
  <c r="AK50" i="6"/>
  <c r="V51" i="6"/>
  <c r="W51" i="6"/>
  <c r="X51" i="6"/>
  <c r="Y51" i="6"/>
  <c r="Z51" i="6"/>
  <c r="AA51" i="6"/>
  <c r="AB51" i="6"/>
  <c r="AC51" i="6"/>
  <c r="AD51" i="6"/>
  <c r="AE51" i="6"/>
  <c r="AF51" i="6"/>
  <c r="AG51" i="6"/>
  <c r="AH51" i="6"/>
  <c r="AI51" i="6"/>
  <c r="AJ51" i="6"/>
  <c r="AK51" i="6"/>
  <c r="T11" i="6"/>
  <c r="T13" i="6"/>
  <c r="T14" i="6"/>
  <c r="T16" i="6"/>
  <c r="T17" i="6"/>
  <c r="T18" i="6"/>
  <c r="T19" i="6"/>
  <c r="T20" i="6"/>
  <c r="T21" i="6"/>
  <c r="T30" i="6"/>
  <c r="F8" i="6"/>
  <c r="G8" i="6"/>
  <c r="H8" i="6"/>
  <c r="I8" i="6"/>
  <c r="J8" i="6"/>
  <c r="K8" i="6"/>
  <c r="L8" i="6"/>
  <c r="M8" i="6"/>
  <c r="N8" i="6"/>
  <c r="Q8" i="6"/>
  <c r="R8" i="6"/>
  <c r="K9" i="6"/>
  <c r="L9" i="6"/>
  <c r="M9" i="6"/>
  <c r="N9" i="6"/>
  <c r="Q9" i="6"/>
  <c r="R9" i="6"/>
  <c r="K10" i="6"/>
  <c r="L10" i="6"/>
  <c r="M10" i="6"/>
  <c r="N10" i="6"/>
  <c r="Q10" i="6"/>
  <c r="R10" i="6"/>
  <c r="C11" i="6"/>
  <c r="D11" i="6"/>
  <c r="E11" i="6"/>
  <c r="F11" i="6"/>
  <c r="G11" i="6"/>
  <c r="H11" i="6"/>
  <c r="I11" i="6"/>
  <c r="J11" i="6"/>
  <c r="K11" i="6"/>
  <c r="L11" i="6"/>
  <c r="M11" i="6"/>
  <c r="N11" i="6"/>
  <c r="O11" i="6"/>
  <c r="P11" i="6"/>
  <c r="Q11" i="6"/>
  <c r="R11" i="6"/>
  <c r="F12" i="6"/>
  <c r="G12" i="6"/>
  <c r="H12" i="6"/>
  <c r="I12" i="6"/>
  <c r="J12" i="6"/>
  <c r="K12" i="6"/>
  <c r="L12" i="6"/>
  <c r="M12" i="6"/>
  <c r="N12" i="6"/>
  <c r="Q12" i="6"/>
  <c r="R12" i="6"/>
  <c r="C13" i="6"/>
  <c r="D13" i="6"/>
  <c r="E13" i="6"/>
  <c r="F13" i="6"/>
  <c r="G13" i="6"/>
  <c r="H13" i="6"/>
  <c r="I13" i="6"/>
  <c r="J13" i="6"/>
  <c r="K13" i="6"/>
  <c r="L13" i="6"/>
  <c r="M13" i="6"/>
  <c r="N13" i="6"/>
  <c r="O13" i="6"/>
  <c r="P13" i="6"/>
  <c r="Q13" i="6"/>
  <c r="R13" i="6"/>
  <c r="C14" i="6"/>
  <c r="D14" i="6"/>
  <c r="E14" i="6"/>
  <c r="F14" i="6"/>
  <c r="G14" i="6"/>
  <c r="H14" i="6"/>
  <c r="I14" i="6"/>
  <c r="J14" i="6"/>
  <c r="K14" i="6"/>
  <c r="L14" i="6"/>
  <c r="M14" i="6"/>
  <c r="N14" i="6"/>
  <c r="O14" i="6"/>
  <c r="P14" i="6"/>
  <c r="Q14" i="6"/>
  <c r="R14" i="6"/>
  <c r="F15" i="6"/>
  <c r="G15" i="6"/>
  <c r="H15" i="6"/>
  <c r="I15" i="6"/>
  <c r="J15" i="6"/>
  <c r="K15" i="6"/>
  <c r="L15" i="6"/>
  <c r="M15" i="6"/>
  <c r="N15" i="6"/>
  <c r="R15" i="6"/>
  <c r="C16" i="6"/>
  <c r="D16" i="6"/>
  <c r="E16" i="6"/>
  <c r="F16" i="6"/>
  <c r="G16" i="6"/>
  <c r="H16" i="6"/>
  <c r="I16" i="6"/>
  <c r="J16" i="6"/>
  <c r="K16" i="6"/>
  <c r="L16" i="6"/>
  <c r="M16" i="6"/>
  <c r="N16" i="6"/>
  <c r="O16" i="6"/>
  <c r="P16" i="6"/>
  <c r="Q16" i="6"/>
  <c r="R16" i="6"/>
  <c r="C17" i="6"/>
  <c r="D17" i="6"/>
  <c r="E17" i="6"/>
  <c r="F17" i="6"/>
  <c r="G17" i="6"/>
  <c r="H17" i="6"/>
  <c r="I17" i="6"/>
  <c r="J17" i="6"/>
  <c r="K17" i="6"/>
  <c r="L17" i="6"/>
  <c r="M17" i="6"/>
  <c r="N17" i="6"/>
  <c r="O17" i="6"/>
  <c r="P17" i="6"/>
  <c r="Q17" i="6"/>
  <c r="R17" i="6"/>
  <c r="C18" i="6"/>
  <c r="D18" i="6"/>
  <c r="E18" i="6"/>
  <c r="F18" i="6"/>
  <c r="G18" i="6"/>
  <c r="H18" i="6"/>
  <c r="I18" i="6"/>
  <c r="J18" i="6"/>
  <c r="K18" i="6"/>
  <c r="L18" i="6"/>
  <c r="M18" i="6"/>
  <c r="N18" i="6"/>
  <c r="O18" i="6"/>
  <c r="P18" i="6"/>
  <c r="Q18" i="6"/>
  <c r="R18" i="6"/>
  <c r="C19" i="6"/>
  <c r="D19" i="6"/>
  <c r="E19" i="6"/>
  <c r="F19" i="6"/>
  <c r="G19" i="6"/>
  <c r="H19" i="6"/>
  <c r="I19" i="6"/>
  <c r="J19" i="6"/>
  <c r="K19" i="6"/>
  <c r="L19" i="6"/>
  <c r="M19" i="6"/>
  <c r="N19" i="6"/>
  <c r="O19" i="6"/>
  <c r="P19" i="6"/>
  <c r="Q19" i="6"/>
  <c r="R19" i="6"/>
  <c r="C20" i="6"/>
  <c r="D20" i="6"/>
  <c r="E20" i="6"/>
  <c r="F20" i="6"/>
  <c r="G20" i="6"/>
  <c r="H20" i="6"/>
  <c r="I20" i="6"/>
  <c r="J20" i="6"/>
  <c r="K20" i="6"/>
  <c r="L20" i="6"/>
  <c r="M20" i="6"/>
  <c r="N20" i="6"/>
  <c r="O20" i="6"/>
  <c r="P20" i="6"/>
  <c r="Q20" i="6"/>
  <c r="R20" i="6"/>
  <c r="C21" i="6"/>
  <c r="D21" i="6"/>
  <c r="E21" i="6"/>
  <c r="F21" i="6"/>
  <c r="G21" i="6"/>
  <c r="H21" i="6"/>
  <c r="I21" i="6"/>
  <c r="J21" i="6"/>
  <c r="K21" i="6"/>
  <c r="L21" i="6"/>
  <c r="M21" i="6"/>
  <c r="N21" i="6"/>
  <c r="O21" i="6"/>
  <c r="P21" i="6"/>
  <c r="Q21" i="6"/>
  <c r="R21" i="6"/>
  <c r="K22" i="6"/>
  <c r="L22" i="6"/>
  <c r="M22" i="6"/>
  <c r="N22" i="6"/>
  <c r="Q22" i="6"/>
  <c r="R22" i="6"/>
  <c r="F23" i="6"/>
  <c r="G23" i="6"/>
  <c r="H23" i="6"/>
  <c r="I23" i="6"/>
  <c r="J23" i="6"/>
  <c r="K23" i="6"/>
  <c r="L23" i="6"/>
  <c r="M23" i="6"/>
  <c r="N23" i="6"/>
  <c r="Q23" i="6"/>
  <c r="R23" i="6"/>
  <c r="F24" i="6"/>
  <c r="G24" i="6"/>
  <c r="H24" i="6"/>
  <c r="I24" i="6"/>
  <c r="J24" i="6"/>
  <c r="K24" i="6"/>
  <c r="L24" i="6"/>
  <c r="M24" i="6"/>
  <c r="N24" i="6"/>
  <c r="Q24" i="6"/>
  <c r="R24" i="6"/>
  <c r="K25" i="6"/>
  <c r="F26" i="6"/>
  <c r="G26" i="6"/>
  <c r="H26" i="6"/>
  <c r="I26" i="6"/>
  <c r="J26" i="6"/>
  <c r="K26" i="6"/>
  <c r="L26" i="6"/>
  <c r="M26" i="6"/>
  <c r="N26" i="6"/>
  <c r="Q26" i="6"/>
  <c r="R26" i="6"/>
  <c r="K27" i="6"/>
  <c r="K28" i="6"/>
  <c r="F29" i="6"/>
  <c r="G29" i="6"/>
  <c r="H29" i="6"/>
  <c r="I29" i="6"/>
  <c r="J29" i="6"/>
  <c r="K29" i="6"/>
  <c r="L29" i="6"/>
  <c r="M29" i="6"/>
  <c r="N29" i="6"/>
  <c r="Q29" i="6"/>
  <c r="R29" i="6"/>
  <c r="C30" i="6"/>
  <c r="D30" i="6"/>
  <c r="E30" i="6"/>
  <c r="F30" i="6"/>
  <c r="G30" i="6"/>
  <c r="H30" i="6"/>
  <c r="I30" i="6"/>
  <c r="J30" i="6"/>
  <c r="K30" i="6"/>
  <c r="L30" i="6"/>
  <c r="M30" i="6"/>
  <c r="N30" i="6"/>
  <c r="O30" i="6"/>
  <c r="P30" i="6"/>
  <c r="Q30" i="6"/>
  <c r="R30" i="6"/>
  <c r="F31" i="6"/>
  <c r="G31" i="6"/>
  <c r="H31" i="6"/>
  <c r="I31" i="6"/>
  <c r="J31" i="6"/>
  <c r="K31" i="6"/>
  <c r="L31" i="6"/>
  <c r="M31" i="6"/>
  <c r="N31" i="6"/>
  <c r="Q31" i="6"/>
  <c r="R31" i="6"/>
  <c r="F32" i="6"/>
  <c r="G32" i="6"/>
  <c r="H32" i="6"/>
  <c r="I32" i="6"/>
  <c r="J32" i="6"/>
  <c r="K32" i="6"/>
  <c r="L32" i="6"/>
  <c r="M32" i="6"/>
  <c r="N32" i="6"/>
  <c r="Q32" i="6"/>
  <c r="R32" i="6"/>
  <c r="F33" i="6"/>
  <c r="G33" i="6"/>
  <c r="H33" i="6"/>
  <c r="I33" i="6"/>
  <c r="J33" i="6"/>
  <c r="K33" i="6"/>
  <c r="L33" i="6"/>
  <c r="M33" i="6"/>
  <c r="N33" i="6"/>
  <c r="Q33" i="6"/>
  <c r="R33" i="6"/>
  <c r="F34" i="6"/>
  <c r="G34" i="6"/>
  <c r="H34" i="6"/>
  <c r="I34" i="6"/>
  <c r="J34" i="6"/>
  <c r="K34" i="6"/>
  <c r="L34" i="6"/>
  <c r="M34" i="6"/>
  <c r="N34" i="6"/>
  <c r="Q34" i="6"/>
  <c r="R34" i="6"/>
  <c r="F35" i="6"/>
  <c r="G35" i="6"/>
  <c r="H35" i="6"/>
  <c r="I35" i="6"/>
  <c r="J35" i="6"/>
  <c r="K35" i="6"/>
  <c r="L35" i="6"/>
  <c r="M35" i="6"/>
  <c r="N35" i="6"/>
  <c r="Q35" i="6"/>
  <c r="R35" i="6"/>
  <c r="F36" i="6"/>
  <c r="G36" i="6"/>
  <c r="H36" i="6"/>
  <c r="I36" i="6"/>
  <c r="J36" i="6"/>
  <c r="K36" i="6"/>
  <c r="L36" i="6"/>
  <c r="M36" i="6"/>
  <c r="N36" i="6"/>
  <c r="Q36" i="6"/>
  <c r="R36" i="6"/>
  <c r="D37" i="6"/>
  <c r="E37" i="6"/>
  <c r="F37" i="6"/>
  <c r="G37" i="6"/>
  <c r="H37" i="6"/>
  <c r="I37" i="6"/>
  <c r="J37" i="6"/>
  <c r="K37" i="6"/>
  <c r="L37" i="6"/>
  <c r="M37" i="6"/>
  <c r="N37" i="6"/>
  <c r="O37" i="6"/>
  <c r="P37" i="6"/>
  <c r="Q37" i="6"/>
  <c r="R37" i="6"/>
  <c r="F38" i="6"/>
  <c r="G38" i="6"/>
  <c r="H38" i="6"/>
  <c r="I38" i="6"/>
  <c r="J38" i="6"/>
  <c r="K38" i="6"/>
  <c r="L38" i="6"/>
  <c r="M38" i="6"/>
  <c r="N38" i="6"/>
  <c r="Q38" i="6"/>
  <c r="R38" i="6"/>
  <c r="F39" i="6"/>
  <c r="G39" i="6"/>
  <c r="H39" i="6"/>
  <c r="I39" i="6"/>
  <c r="J39" i="6"/>
  <c r="K39" i="6"/>
  <c r="L39" i="6"/>
  <c r="M39" i="6"/>
  <c r="N39" i="6"/>
  <c r="Q39" i="6"/>
  <c r="R39" i="6"/>
  <c r="F40" i="6"/>
  <c r="G40" i="6"/>
  <c r="H40" i="6"/>
  <c r="I40" i="6"/>
  <c r="J40" i="6"/>
  <c r="K40" i="6"/>
  <c r="L40" i="6"/>
  <c r="M40" i="6"/>
  <c r="N40" i="6"/>
  <c r="Q40" i="6"/>
  <c r="R40" i="6"/>
  <c r="K41" i="6"/>
  <c r="L41" i="6"/>
  <c r="M41" i="6"/>
  <c r="N41" i="6"/>
  <c r="Q41" i="6"/>
  <c r="R41" i="6"/>
  <c r="D42" i="6"/>
  <c r="E42" i="6"/>
  <c r="F42" i="6"/>
  <c r="G42" i="6"/>
  <c r="H42" i="6"/>
  <c r="I42" i="6"/>
  <c r="J42" i="6"/>
  <c r="K42" i="6"/>
  <c r="L42" i="6"/>
  <c r="M42" i="6"/>
  <c r="N42" i="6"/>
  <c r="O42" i="6"/>
  <c r="P42" i="6"/>
  <c r="Q42" i="6"/>
  <c r="R42" i="6"/>
  <c r="F43" i="6"/>
  <c r="G43" i="6"/>
  <c r="H43" i="6"/>
  <c r="I43" i="6"/>
  <c r="J43" i="6"/>
  <c r="K43" i="6"/>
  <c r="L43" i="6"/>
  <c r="M43" i="6"/>
  <c r="N43" i="6"/>
  <c r="Q43" i="6"/>
  <c r="R43" i="6"/>
  <c r="F44" i="6"/>
  <c r="G44" i="6"/>
  <c r="H44" i="6"/>
  <c r="I44" i="6"/>
  <c r="J44" i="6"/>
  <c r="K44" i="6"/>
  <c r="L44" i="6"/>
  <c r="M44" i="6"/>
  <c r="N44" i="6"/>
  <c r="Q44" i="6"/>
  <c r="R44" i="6"/>
  <c r="F45" i="6"/>
  <c r="G45" i="6"/>
  <c r="H45" i="6"/>
  <c r="I45" i="6"/>
  <c r="J45" i="6"/>
  <c r="K45" i="6"/>
  <c r="L45" i="6"/>
  <c r="M45" i="6"/>
  <c r="N45" i="6"/>
  <c r="Q45" i="6"/>
  <c r="R45" i="6"/>
  <c r="F46" i="6"/>
  <c r="G46" i="6"/>
  <c r="H46" i="6"/>
  <c r="I46" i="6"/>
  <c r="J46" i="6"/>
  <c r="K46" i="6"/>
  <c r="L46" i="6"/>
  <c r="M46" i="6"/>
  <c r="N46" i="6"/>
  <c r="Q46" i="6"/>
  <c r="R46" i="6"/>
  <c r="K47" i="6"/>
  <c r="F48" i="6"/>
  <c r="G48" i="6"/>
  <c r="H48" i="6"/>
  <c r="I48" i="6"/>
  <c r="J48" i="6"/>
  <c r="K48" i="6"/>
  <c r="L48" i="6"/>
  <c r="M48" i="6"/>
  <c r="N48" i="6"/>
  <c r="Q48" i="6"/>
  <c r="R48" i="6"/>
  <c r="K49" i="6"/>
  <c r="L49" i="6"/>
  <c r="M49" i="6"/>
  <c r="N49" i="6"/>
  <c r="Q49" i="6"/>
  <c r="R49" i="6"/>
  <c r="D50" i="6"/>
  <c r="E50" i="6"/>
  <c r="F50" i="6"/>
  <c r="G50" i="6"/>
  <c r="H50" i="6"/>
  <c r="I50" i="6"/>
  <c r="J50" i="6"/>
  <c r="K50" i="6"/>
  <c r="L50" i="6"/>
  <c r="M50" i="6"/>
  <c r="N50" i="6"/>
  <c r="O50" i="6"/>
  <c r="P50" i="6"/>
  <c r="Q50" i="6"/>
  <c r="R50" i="6"/>
  <c r="F51" i="6"/>
  <c r="G51" i="6"/>
  <c r="H51" i="6"/>
  <c r="I51" i="6"/>
  <c r="J51" i="6"/>
  <c r="K51" i="6"/>
  <c r="L51" i="6"/>
  <c r="M51" i="6"/>
  <c r="N51" i="6"/>
  <c r="Q51" i="6"/>
  <c r="R51" i="6"/>
  <c r="H55" i="5"/>
  <c r="I55" i="5"/>
  <c r="J55" i="5"/>
  <c r="K55" i="5"/>
  <c r="L55" i="5"/>
  <c r="O55" i="5"/>
  <c r="P55" i="5"/>
  <c r="Q55" i="5"/>
  <c r="R55" i="5"/>
  <c r="S55" i="5"/>
  <c r="T55" i="5"/>
  <c r="W55" i="5"/>
  <c r="X55" i="5"/>
  <c r="Y55" i="5"/>
  <c r="Z55" i="5"/>
  <c r="AA55" i="5"/>
  <c r="AB55" i="5"/>
  <c r="AE55" i="5"/>
  <c r="AF55" i="5"/>
  <c r="AG55" i="5"/>
  <c r="AH55" i="5"/>
  <c r="AI55" i="5"/>
  <c r="AJ55" i="5"/>
  <c r="AM55" i="5"/>
  <c r="AN55" i="5"/>
  <c r="AO55" i="5"/>
  <c r="AP55" i="5"/>
  <c r="AQ55" i="5"/>
  <c r="AR55" i="5"/>
  <c r="AU55" i="5"/>
  <c r="AV55" i="5"/>
  <c r="AW55" i="5"/>
  <c r="AX55" i="5"/>
  <c r="AY55" i="5"/>
  <c r="AZ55" i="5"/>
  <c r="BC55" i="5"/>
  <c r="BD55" i="5"/>
  <c r="BE55" i="5"/>
  <c r="BF55" i="5"/>
  <c r="BG55" i="5"/>
  <c r="BH55" i="5"/>
  <c r="BK55" i="5"/>
  <c r="BL55" i="5"/>
  <c r="BM55" i="5"/>
  <c r="BN55" i="5"/>
  <c r="BO55" i="5"/>
  <c r="BP55" i="5"/>
  <c r="BS55" i="5"/>
  <c r="BT55" i="5"/>
  <c r="BU55" i="5"/>
  <c r="BV55" i="5"/>
  <c r="BW55" i="5"/>
  <c r="BX55" i="5"/>
  <c r="BY55" i="5"/>
  <c r="BZ55" i="5"/>
  <c r="CA55" i="5"/>
  <c r="CB55" i="5"/>
  <c r="CC55" i="5"/>
  <c r="CD55" i="5"/>
  <c r="CE55" i="5"/>
  <c r="CF55" i="5"/>
  <c r="CI55" i="5"/>
  <c r="CJ55" i="5"/>
  <c r="CK55" i="5"/>
  <c r="CL55" i="5"/>
  <c r="CM55" i="5"/>
  <c r="CN55" i="5"/>
  <c r="CQ55" i="5"/>
  <c r="CR55" i="5"/>
  <c r="CS55" i="5"/>
  <c r="CT55" i="5"/>
  <c r="CU55" i="5"/>
  <c r="CV55" i="5"/>
  <c r="CY55" i="5"/>
  <c r="CZ55" i="5"/>
  <c r="DA55" i="5"/>
  <c r="DB55" i="5"/>
  <c r="DC55" i="5"/>
  <c r="DD55" i="5"/>
  <c r="DG55" i="5"/>
  <c r="DH55" i="5"/>
  <c r="DI55" i="5"/>
  <c r="DJ55" i="5"/>
  <c r="DK55" i="5"/>
  <c r="DL55" i="5"/>
  <c r="DO55" i="5"/>
  <c r="DP55" i="5"/>
  <c r="DQ55" i="5"/>
  <c r="DR55" i="5"/>
  <c r="DS55" i="5"/>
  <c r="DT55" i="5"/>
  <c r="DW55" i="5"/>
  <c r="DX55" i="5"/>
  <c r="DY55" i="5"/>
  <c r="DZ55" i="5"/>
  <c r="EA55" i="5"/>
  <c r="EB55" i="5"/>
  <c r="H56" i="5"/>
  <c r="I56" i="5"/>
  <c r="J56" i="5"/>
  <c r="K56" i="5"/>
  <c r="L56" i="5"/>
  <c r="O56" i="5"/>
  <c r="P56" i="5"/>
  <c r="Q56" i="5"/>
  <c r="R56" i="5"/>
  <c r="S56" i="5"/>
  <c r="T56" i="5"/>
  <c r="W56" i="5"/>
  <c r="X56" i="5"/>
  <c r="Y56" i="5"/>
  <c r="Z56" i="5"/>
  <c r="AA56" i="5"/>
  <c r="AB56" i="5"/>
  <c r="AE56" i="5"/>
  <c r="AF56" i="5"/>
  <c r="AG56" i="5"/>
  <c r="AH56" i="5"/>
  <c r="AI56" i="5"/>
  <c r="AJ56" i="5"/>
  <c r="AM56" i="5"/>
  <c r="AN56" i="5"/>
  <c r="AO56" i="5"/>
  <c r="AP56" i="5"/>
  <c r="AQ56" i="5"/>
  <c r="AR56" i="5"/>
  <c r="AU56" i="5"/>
  <c r="AV56" i="5"/>
  <c r="AW56" i="5"/>
  <c r="AX56" i="5"/>
  <c r="AY56" i="5"/>
  <c r="AZ56" i="5"/>
  <c r="BC56" i="5"/>
  <c r="BD56" i="5"/>
  <c r="BE56" i="5"/>
  <c r="BF56" i="5"/>
  <c r="BG56" i="5"/>
  <c r="BH56" i="5"/>
  <c r="BK56" i="5"/>
  <c r="BL56" i="5"/>
  <c r="BM56" i="5"/>
  <c r="BN56" i="5"/>
  <c r="BO56" i="5"/>
  <c r="BP56" i="5"/>
  <c r="BS56" i="5"/>
  <c r="BT56" i="5"/>
  <c r="BU56" i="5"/>
  <c r="BV56" i="5"/>
  <c r="BW56" i="5"/>
  <c r="BX56" i="5"/>
  <c r="BY56" i="5"/>
  <c r="BZ56" i="5"/>
  <c r="CA56" i="5"/>
  <c r="CB56" i="5"/>
  <c r="CC56" i="5"/>
  <c r="CD56" i="5"/>
  <c r="CE56" i="5"/>
  <c r="CF56" i="5"/>
  <c r="CI56" i="5"/>
  <c r="CJ56" i="5"/>
  <c r="CK56" i="5"/>
  <c r="CL56" i="5"/>
  <c r="CM56" i="5"/>
  <c r="CN56" i="5"/>
  <c r="CQ56" i="5"/>
  <c r="CR56" i="5"/>
  <c r="CS56" i="5"/>
  <c r="CT56" i="5"/>
  <c r="CU56" i="5"/>
  <c r="CV56" i="5"/>
  <c r="CY56" i="5"/>
  <c r="CZ56" i="5"/>
  <c r="DA56" i="5"/>
  <c r="DB56" i="5"/>
  <c r="DC56" i="5"/>
  <c r="DD56" i="5"/>
  <c r="DG56" i="5"/>
  <c r="DH56" i="5"/>
  <c r="DI56" i="5"/>
  <c r="DJ56" i="5"/>
  <c r="DK56" i="5"/>
  <c r="DL56" i="5"/>
  <c r="DO56" i="5"/>
  <c r="DP56" i="5"/>
  <c r="DQ56" i="5"/>
  <c r="DR56" i="5"/>
  <c r="DS56" i="5"/>
  <c r="DT56" i="5"/>
  <c r="DW56" i="5"/>
  <c r="DX56" i="5"/>
  <c r="DY56" i="5"/>
  <c r="DZ56" i="5"/>
  <c r="EA56" i="5"/>
  <c r="EB56" i="5"/>
  <c r="H57" i="5"/>
  <c r="I57" i="5"/>
  <c r="J57" i="5"/>
  <c r="K57" i="5"/>
  <c r="L57" i="5"/>
  <c r="O57" i="5"/>
  <c r="P57" i="5"/>
  <c r="Q57" i="5"/>
  <c r="R57" i="5"/>
  <c r="S57" i="5"/>
  <c r="T57" i="5"/>
  <c r="W57" i="5"/>
  <c r="X57" i="5"/>
  <c r="Y57" i="5"/>
  <c r="Z57" i="5"/>
  <c r="AA57" i="5"/>
  <c r="AB57" i="5"/>
  <c r="AE57" i="5"/>
  <c r="AF57" i="5"/>
  <c r="AG57" i="5"/>
  <c r="AH57" i="5"/>
  <c r="AI57" i="5"/>
  <c r="AJ57" i="5"/>
  <c r="AM57" i="5"/>
  <c r="AN57" i="5"/>
  <c r="AO57" i="5"/>
  <c r="AP57" i="5"/>
  <c r="AQ57" i="5"/>
  <c r="AR57" i="5"/>
  <c r="AU57" i="5"/>
  <c r="AV57" i="5"/>
  <c r="AW57" i="5"/>
  <c r="AX57" i="5"/>
  <c r="AY57" i="5"/>
  <c r="AZ57" i="5"/>
  <c r="BC57" i="5"/>
  <c r="BD57" i="5"/>
  <c r="BE57" i="5"/>
  <c r="BF57" i="5"/>
  <c r="BG57" i="5"/>
  <c r="BH57" i="5"/>
  <c r="BK57" i="5"/>
  <c r="BL57" i="5"/>
  <c r="BM57" i="5"/>
  <c r="BN57" i="5"/>
  <c r="BO57" i="5"/>
  <c r="BP57" i="5"/>
  <c r="BS57" i="5"/>
  <c r="BT57" i="5"/>
  <c r="BU57" i="5"/>
  <c r="BV57" i="5"/>
  <c r="BW57" i="5"/>
  <c r="BX57" i="5"/>
  <c r="BY57" i="5"/>
  <c r="BZ57" i="5"/>
  <c r="CA57" i="5"/>
  <c r="CB57" i="5"/>
  <c r="CC57" i="5"/>
  <c r="CD57" i="5"/>
  <c r="CE57" i="5"/>
  <c r="CF57" i="5"/>
  <c r="CI57" i="5"/>
  <c r="CJ57" i="5"/>
  <c r="CK57" i="5"/>
  <c r="CL57" i="5"/>
  <c r="CM57" i="5"/>
  <c r="CN57" i="5"/>
  <c r="CQ57" i="5"/>
  <c r="CR57" i="5"/>
  <c r="CS57" i="5"/>
  <c r="CT57" i="5"/>
  <c r="CU57" i="5"/>
  <c r="CV57" i="5"/>
  <c r="CY57" i="5"/>
  <c r="CZ57" i="5"/>
  <c r="DA57" i="5"/>
  <c r="DB57" i="5"/>
  <c r="DC57" i="5"/>
  <c r="DD57" i="5"/>
  <c r="DG57" i="5"/>
  <c r="DH57" i="5"/>
  <c r="DI57" i="5"/>
  <c r="DJ57" i="5"/>
  <c r="DK57" i="5"/>
  <c r="DL57" i="5"/>
  <c r="DO57" i="5"/>
  <c r="DP57" i="5"/>
  <c r="DQ57" i="5"/>
  <c r="DR57" i="5"/>
  <c r="DS57" i="5"/>
  <c r="DT57" i="5"/>
  <c r="DW57" i="5"/>
  <c r="DX57" i="5"/>
  <c r="DY57" i="5"/>
  <c r="DZ57" i="5"/>
  <c r="EA57" i="5"/>
  <c r="EB57" i="5"/>
  <c r="G57" i="5"/>
  <c r="G56" i="5"/>
  <c r="G55" i="5"/>
  <c r="E25" i="9" l="1"/>
  <c r="H25" i="9"/>
  <c r="K25" i="9"/>
  <c r="N25" i="9"/>
  <c r="Q25" i="9"/>
  <c r="T25" i="9"/>
  <c r="W25" i="9"/>
  <c r="Z25" i="9"/>
  <c r="AC25" i="9"/>
  <c r="AF25" i="9"/>
  <c r="AI25" i="9"/>
  <c r="AL25" i="9"/>
  <c r="AO25" i="9"/>
  <c r="AR25" i="9"/>
  <c r="AU25" i="9"/>
  <c r="AX25" i="9"/>
  <c r="E26" i="9"/>
  <c r="H26" i="9"/>
  <c r="K26" i="9"/>
  <c r="N26" i="9"/>
  <c r="Q26" i="9"/>
  <c r="T26" i="9"/>
  <c r="W26" i="9"/>
  <c r="Z26" i="9"/>
  <c r="AC26" i="9"/>
  <c r="AF26" i="9"/>
  <c r="AI26" i="9"/>
  <c r="AL26" i="9"/>
  <c r="AO26" i="9"/>
  <c r="AR26" i="9"/>
  <c r="AU26" i="9"/>
  <c r="AX26" i="9"/>
  <c r="E27" i="9"/>
  <c r="H27" i="9"/>
  <c r="K27" i="9"/>
  <c r="N27" i="9"/>
  <c r="Q27" i="9"/>
  <c r="T27" i="9"/>
  <c r="W27" i="9"/>
  <c r="Z27" i="9"/>
  <c r="AC27" i="9"/>
  <c r="AF27" i="9"/>
  <c r="AI27" i="9"/>
  <c r="AL27" i="9"/>
  <c r="AO27" i="9"/>
  <c r="AR27" i="9"/>
  <c r="AU27" i="9"/>
  <c r="AX27" i="9"/>
  <c r="E28" i="9"/>
  <c r="H28" i="9"/>
  <c r="K28" i="9"/>
  <c r="N28" i="9"/>
  <c r="Q28" i="9"/>
  <c r="T28" i="9"/>
  <c r="W28" i="9"/>
  <c r="Z28" i="9"/>
  <c r="AC28" i="9"/>
  <c r="AF28" i="9"/>
  <c r="AI28" i="9"/>
  <c r="AL28" i="9"/>
  <c r="AH28" i="6" s="1"/>
  <c r="AO28" i="9"/>
  <c r="AR28" i="9"/>
  <c r="AU28" i="9"/>
  <c r="AX28" i="9"/>
  <c r="E29" i="9"/>
  <c r="H29" i="9"/>
  <c r="K29" i="9"/>
  <c r="N29" i="9"/>
  <c r="Q29" i="9"/>
  <c r="T29" i="9"/>
  <c r="W29" i="9"/>
  <c r="Z29" i="9"/>
  <c r="AC29" i="9"/>
  <c r="AF29" i="9"/>
  <c r="AI29" i="9"/>
  <c r="AL29" i="9"/>
  <c r="AO29" i="9"/>
  <c r="AR29" i="9"/>
  <c r="AU29" i="9"/>
  <c r="AX29" i="9"/>
  <c r="E30" i="9"/>
  <c r="H30" i="9"/>
  <c r="K30" i="9"/>
  <c r="N30" i="9"/>
  <c r="Q30" i="9"/>
  <c r="T30" i="9"/>
  <c r="W30" i="9"/>
  <c r="Z30" i="9"/>
  <c r="AC30" i="9"/>
  <c r="AF30" i="9"/>
  <c r="AI30" i="9"/>
  <c r="AL30" i="9"/>
  <c r="AO30" i="9"/>
  <c r="AR30" i="9"/>
  <c r="AU30" i="9"/>
  <c r="AX30" i="9"/>
  <c r="E31" i="9"/>
  <c r="H31" i="9"/>
  <c r="K31" i="9"/>
  <c r="N31" i="9"/>
  <c r="Q31" i="9"/>
  <c r="T31" i="9"/>
  <c r="W31" i="9"/>
  <c r="Z31" i="9"/>
  <c r="AC31" i="9"/>
  <c r="AF31" i="9"/>
  <c r="AI31" i="9"/>
  <c r="AL31" i="9"/>
  <c r="AO31" i="9"/>
  <c r="AR31" i="9"/>
  <c r="AU31" i="9"/>
  <c r="AX31" i="9"/>
  <c r="E32" i="9"/>
  <c r="H32" i="9"/>
  <c r="K32" i="9"/>
  <c r="N32" i="9"/>
  <c r="Q32" i="9"/>
  <c r="T32" i="9"/>
  <c r="W32" i="9"/>
  <c r="Z32" i="9"/>
  <c r="AC32" i="9"/>
  <c r="AF32" i="9"/>
  <c r="AI32" i="9"/>
  <c r="AL32" i="9"/>
  <c r="AO32" i="9"/>
  <c r="AR32" i="9"/>
  <c r="AU32" i="9"/>
  <c r="AX32" i="9"/>
  <c r="E33" i="9"/>
  <c r="H33" i="9"/>
  <c r="K33" i="9"/>
  <c r="N33" i="9"/>
  <c r="Q33" i="9"/>
  <c r="T33" i="9"/>
  <c r="W33" i="9"/>
  <c r="Z33" i="9"/>
  <c r="AC33" i="9"/>
  <c r="AF33" i="9"/>
  <c r="AI33" i="9"/>
  <c r="AL33" i="9"/>
  <c r="AO33" i="9"/>
  <c r="AR33" i="9"/>
  <c r="AU33" i="9"/>
  <c r="AX33" i="9"/>
  <c r="E34" i="9"/>
  <c r="H34" i="9"/>
  <c r="K34" i="9"/>
  <c r="N34" i="9"/>
  <c r="Q34" i="9"/>
  <c r="T34" i="9"/>
  <c r="W34" i="9"/>
  <c r="Z34" i="9"/>
  <c r="AC34" i="9"/>
  <c r="AF34" i="9"/>
  <c r="AI34" i="9"/>
  <c r="AL34" i="9"/>
  <c r="AO34" i="9"/>
  <c r="AR34" i="9"/>
  <c r="AU34" i="9"/>
  <c r="AX34" i="9"/>
  <c r="E35" i="9"/>
  <c r="H35" i="9"/>
  <c r="K35" i="9"/>
  <c r="N35" i="9"/>
  <c r="Q35" i="9"/>
  <c r="T35" i="9"/>
  <c r="W35" i="9"/>
  <c r="Z35" i="9"/>
  <c r="AC35" i="9"/>
  <c r="AF35" i="9"/>
  <c r="AI35" i="9"/>
  <c r="AL35" i="9"/>
  <c r="AO35" i="9"/>
  <c r="AR35" i="9"/>
  <c r="AU35" i="9"/>
  <c r="AX35" i="9"/>
  <c r="E36" i="9"/>
  <c r="H36" i="9"/>
  <c r="K36" i="9"/>
  <c r="N36" i="9"/>
  <c r="Q36" i="9"/>
  <c r="T36" i="9"/>
  <c r="W36" i="9"/>
  <c r="Z36" i="9"/>
  <c r="AC36" i="9"/>
  <c r="AF36" i="9"/>
  <c r="AI36" i="9"/>
  <c r="AL36" i="9"/>
  <c r="AO36" i="9"/>
  <c r="AR36" i="9"/>
  <c r="AU36" i="9"/>
  <c r="AX36" i="9"/>
  <c r="E37" i="9"/>
  <c r="H37" i="9"/>
  <c r="K37" i="9"/>
  <c r="N37" i="9"/>
  <c r="Q37" i="9"/>
  <c r="T37" i="9"/>
  <c r="W37" i="9"/>
  <c r="Z37" i="9"/>
  <c r="AC37" i="9"/>
  <c r="AF37" i="9"/>
  <c r="AI37" i="9"/>
  <c r="AL37" i="9"/>
  <c r="AO37" i="9"/>
  <c r="AR37" i="9"/>
  <c r="AU37" i="9"/>
  <c r="AX37" i="9"/>
  <c r="E38" i="9"/>
  <c r="H38" i="9"/>
  <c r="K38" i="9"/>
  <c r="N38" i="9"/>
  <c r="Q38" i="9"/>
  <c r="T38" i="9"/>
  <c r="W38" i="9"/>
  <c r="Z38" i="9"/>
  <c r="AC38" i="9"/>
  <c r="AF38" i="9"/>
  <c r="AI38" i="9"/>
  <c r="AL38" i="9"/>
  <c r="AO38" i="9"/>
  <c r="AR38" i="9"/>
  <c r="AU38" i="9"/>
  <c r="AX38" i="9"/>
  <c r="E39" i="9"/>
  <c r="H39" i="9"/>
  <c r="K39" i="9"/>
  <c r="N39" i="9"/>
  <c r="Q39" i="9"/>
  <c r="T39" i="9"/>
  <c r="W39" i="9"/>
  <c r="Z39" i="9"/>
  <c r="AC39" i="9"/>
  <c r="AF39" i="9"/>
  <c r="AI39" i="9"/>
  <c r="AL39" i="9"/>
  <c r="AO39" i="9"/>
  <c r="AR39" i="9"/>
  <c r="AU39" i="9"/>
  <c r="AX39" i="9"/>
  <c r="E40" i="9"/>
  <c r="H40" i="9"/>
  <c r="K40" i="9"/>
  <c r="N40" i="9"/>
  <c r="Q40" i="9"/>
  <c r="T40" i="9"/>
  <c r="W40" i="9"/>
  <c r="Z40" i="9"/>
  <c r="AC40" i="9"/>
  <c r="AF40" i="9"/>
  <c r="AI40" i="9"/>
  <c r="AL40" i="9"/>
  <c r="AO40" i="9"/>
  <c r="AR40" i="9"/>
  <c r="AU40" i="9"/>
  <c r="AX40" i="9"/>
  <c r="E41" i="9"/>
  <c r="H41" i="9"/>
  <c r="K41" i="9"/>
  <c r="N41" i="9"/>
  <c r="Q41" i="9"/>
  <c r="T41" i="9"/>
  <c r="W41" i="9"/>
  <c r="Z41" i="9"/>
  <c r="AC41" i="9"/>
  <c r="AF41" i="9"/>
  <c r="AI41" i="9"/>
  <c r="AL41" i="9"/>
  <c r="AO41" i="9"/>
  <c r="AR41" i="9"/>
  <c r="AU41" i="9"/>
  <c r="AX41" i="9"/>
  <c r="E42" i="9"/>
  <c r="H42" i="9"/>
  <c r="K42" i="9"/>
  <c r="N42" i="9"/>
  <c r="Q42" i="9"/>
  <c r="T42" i="9"/>
  <c r="W42" i="9"/>
  <c r="Z42" i="9"/>
  <c r="AC42" i="9"/>
  <c r="AF42" i="9"/>
  <c r="AI42" i="9"/>
  <c r="AL42" i="9"/>
  <c r="AH42" i="6" s="1"/>
  <c r="AO42" i="9"/>
  <c r="AR42" i="9"/>
  <c r="AU42" i="9"/>
  <c r="AX42" i="9"/>
  <c r="E43" i="9"/>
  <c r="H43" i="9"/>
  <c r="K43" i="9"/>
  <c r="N43" i="9"/>
  <c r="Q43" i="9"/>
  <c r="T43" i="9"/>
  <c r="W43" i="9"/>
  <c r="Z43" i="9"/>
  <c r="AC43" i="9"/>
  <c r="AF43" i="9"/>
  <c r="AI43" i="9"/>
  <c r="AL43" i="9"/>
  <c r="AO43" i="9"/>
  <c r="AR43" i="9"/>
  <c r="AU43" i="9"/>
  <c r="AX43" i="9"/>
  <c r="E44" i="9"/>
  <c r="H44" i="9"/>
  <c r="K44" i="9"/>
  <c r="N44" i="9"/>
  <c r="Q44" i="9"/>
  <c r="T44" i="9"/>
  <c r="W44" i="9"/>
  <c r="Z44" i="9"/>
  <c r="AC44" i="6" s="1"/>
  <c r="AC44" i="9"/>
  <c r="AF44" i="9"/>
  <c r="AI44" i="9"/>
  <c r="AL44" i="9"/>
  <c r="AO44" i="9"/>
  <c r="AR44" i="9"/>
  <c r="AU44" i="9"/>
  <c r="AX44" i="9"/>
  <c r="E45" i="9"/>
  <c r="H45" i="9"/>
  <c r="K45" i="9"/>
  <c r="N45" i="9"/>
  <c r="Q45" i="9"/>
  <c r="T45" i="9"/>
  <c r="W45" i="9"/>
  <c r="Z45" i="9"/>
  <c r="AC45" i="9"/>
  <c r="AF45" i="9"/>
  <c r="AI45" i="9"/>
  <c r="AL45" i="9"/>
  <c r="AO45" i="9"/>
  <c r="AR45" i="9"/>
  <c r="AU45" i="9"/>
  <c r="AX45" i="9"/>
  <c r="E46" i="9"/>
  <c r="H46" i="9"/>
  <c r="K46" i="9"/>
  <c r="N46" i="9"/>
  <c r="Q46" i="9"/>
  <c r="T46" i="9"/>
  <c r="W46" i="9"/>
  <c r="Z46" i="9"/>
  <c r="AC46" i="9"/>
  <c r="AF46" i="9"/>
  <c r="AI46" i="9"/>
  <c r="AL46" i="9"/>
  <c r="AO46" i="9"/>
  <c r="AR46" i="9"/>
  <c r="AU46" i="9"/>
  <c r="AX46" i="9"/>
  <c r="E47" i="9"/>
  <c r="H47" i="9"/>
  <c r="K47" i="9"/>
  <c r="N47" i="9"/>
  <c r="Q47" i="9"/>
  <c r="T47" i="9"/>
  <c r="W47" i="9"/>
  <c r="Z47" i="9"/>
  <c r="AC47" i="9"/>
  <c r="AF47" i="9"/>
  <c r="AI47" i="9"/>
  <c r="AL47" i="9"/>
  <c r="AO47" i="9"/>
  <c r="AR47" i="9"/>
  <c r="AU47" i="9"/>
  <c r="AX47" i="9"/>
  <c r="E48" i="9"/>
  <c r="H48" i="9"/>
  <c r="K48" i="9"/>
  <c r="N48" i="9"/>
  <c r="Q48" i="9"/>
  <c r="T48" i="9"/>
  <c r="W48" i="9"/>
  <c r="Z48" i="9"/>
  <c r="AC48" i="9"/>
  <c r="AF48" i="9"/>
  <c r="AI48" i="9"/>
  <c r="AL48" i="9"/>
  <c r="AO48" i="9"/>
  <c r="AR48" i="9"/>
  <c r="AU48" i="9"/>
  <c r="AX48" i="9"/>
  <c r="E49" i="9"/>
  <c r="H49" i="9"/>
  <c r="K49" i="9"/>
  <c r="N49" i="9"/>
  <c r="Q49" i="9"/>
  <c r="T49" i="9"/>
  <c r="W49" i="9"/>
  <c r="Z49" i="9"/>
  <c r="AC49" i="9"/>
  <c r="AF49" i="9"/>
  <c r="AI49" i="9"/>
  <c r="AL49" i="9"/>
  <c r="AO49" i="9"/>
  <c r="AR49" i="9"/>
  <c r="AU49" i="9"/>
  <c r="AX49" i="9"/>
  <c r="E50" i="9"/>
  <c r="H50" i="9"/>
  <c r="K50" i="9"/>
  <c r="N50" i="9"/>
  <c r="Q50" i="9"/>
  <c r="T50" i="9"/>
  <c r="W50" i="9"/>
  <c r="Z50" i="9"/>
  <c r="AC50" i="9"/>
  <c r="AF50" i="9"/>
  <c r="AI50" i="9"/>
  <c r="AL50" i="9"/>
  <c r="AO50" i="9"/>
  <c r="AR50" i="9"/>
  <c r="AU50" i="9"/>
  <c r="AX50" i="9"/>
  <c r="E51" i="9"/>
  <c r="H51" i="9"/>
  <c r="K51" i="9"/>
  <c r="N51" i="9"/>
  <c r="Q51" i="9"/>
  <c r="T51" i="9"/>
  <c r="W51" i="9"/>
  <c r="Z51" i="9"/>
  <c r="AC51" i="9"/>
  <c r="AF51" i="9"/>
  <c r="AI51" i="9"/>
  <c r="AL51" i="9"/>
  <c r="AO51" i="9"/>
  <c r="AR51" i="9"/>
  <c r="AU51" i="9"/>
  <c r="AX51" i="9"/>
  <c r="EG28" i="5" l="1"/>
  <c r="EH28" i="5"/>
  <c r="EI28" i="5"/>
  <c r="EJ28" i="5"/>
  <c r="EK28" i="5"/>
  <c r="EG29" i="5"/>
  <c r="CK29" i="21" s="1"/>
  <c r="EH29" i="5"/>
  <c r="CM29" i="21" s="1"/>
  <c r="EI29" i="5"/>
  <c r="CO29" i="21" s="1"/>
  <c r="EJ29" i="5"/>
  <c r="CQ29" i="21" s="1"/>
  <c r="EK29" i="5"/>
  <c r="CS29" i="21" s="1"/>
  <c r="EG30" i="5"/>
  <c r="EH30" i="5"/>
  <c r="EI30" i="5"/>
  <c r="EJ30" i="5"/>
  <c r="EK30" i="5"/>
  <c r="EG31" i="5"/>
  <c r="CK31" i="21" s="1"/>
  <c r="EH31" i="5"/>
  <c r="CM31" i="21" s="1"/>
  <c r="EI31" i="5"/>
  <c r="CO31" i="21" s="1"/>
  <c r="EJ31" i="5"/>
  <c r="CQ31" i="21" s="1"/>
  <c r="EK31" i="5"/>
  <c r="CS31" i="21" s="1"/>
  <c r="EG32" i="5"/>
  <c r="CK32" i="21" s="1"/>
  <c r="EH32" i="5"/>
  <c r="CM32" i="21" s="1"/>
  <c r="EI32" i="5"/>
  <c r="CO32" i="21" s="1"/>
  <c r="EJ32" i="5"/>
  <c r="CQ32" i="21" s="1"/>
  <c r="EK32" i="5"/>
  <c r="CS32" i="21" s="1"/>
  <c r="EG33" i="5"/>
  <c r="CK33" i="21" s="1"/>
  <c r="EH33" i="5"/>
  <c r="CM33" i="21" s="1"/>
  <c r="EI33" i="5"/>
  <c r="CO33" i="21" s="1"/>
  <c r="EJ33" i="5"/>
  <c r="CQ33" i="21" s="1"/>
  <c r="EK33" i="5"/>
  <c r="CS33" i="21" s="1"/>
  <c r="EG34" i="5"/>
  <c r="CK34" i="21" s="1"/>
  <c r="EH34" i="5"/>
  <c r="CM34" i="21" s="1"/>
  <c r="EI34" i="5"/>
  <c r="CO34" i="21" s="1"/>
  <c r="EJ34" i="5"/>
  <c r="CQ34" i="21" s="1"/>
  <c r="EK34" i="5"/>
  <c r="CS34" i="21" s="1"/>
  <c r="EG35" i="5"/>
  <c r="CK35" i="21" s="1"/>
  <c r="EH35" i="5"/>
  <c r="CM35" i="21" s="1"/>
  <c r="EI35" i="5"/>
  <c r="CO35" i="21" s="1"/>
  <c r="EJ35" i="5"/>
  <c r="CQ35" i="21" s="1"/>
  <c r="EK35" i="5"/>
  <c r="CS35" i="21" s="1"/>
  <c r="EG36" i="5"/>
  <c r="CK36" i="21" s="1"/>
  <c r="EH36" i="5"/>
  <c r="CM36" i="21" s="1"/>
  <c r="EI36" i="5"/>
  <c r="CO36" i="21" s="1"/>
  <c r="EJ36" i="5"/>
  <c r="CQ36" i="21" s="1"/>
  <c r="EK36" i="5"/>
  <c r="CS36" i="21" s="1"/>
  <c r="EG37" i="5"/>
  <c r="EH37" i="5"/>
  <c r="CM37" i="21" s="1"/>
  <c r="EI37" i="5"/>
  <c r="EJ37" i="5"/>
  <c r="EK37" i="5"/>
  <c r="EG38" i="5"/>
  <c r="CK38" i="21" s="1"/>
  <c r="EH38" i="5"/>
  <c r="CM38" i="21" s="1"/>
  <c r="EI38" i="5"/>
  <c r="CO38" i="21" s="1"/>
  <c r="EJ38" i="5"/>
  <c r="CQ38" i="21" s="1"/>
  <c r="EK38" i="5"/>
  <c r="CS38" i="21" s="1"/>
  <c r="EG39" i="5"/>
  <c r="CK39" i="21" s="1"/>
  <c r="EH39" i="5"/>
  <c r="CM39" i="21" s="1"/>
  <c r="EI39" i="5"/>
  <c r="CO39" i="21" s="1"/>
  <c r="EJ39" i="5"/>
  <c r="CQ39" i="21" s="1"/>
  <c r="EK39" i="5"/>
  <c r="CS39" i="21" s="1"/>
  <c r="EG40" i="5"/>
  <c r="CK40" i="21" s="1"/>
  <c r="EH40" i="5"/>
  <c r="CM40" i="21" s="1"/>
  <c r="EI40" i="5"/>
  <c r="CO40" i="21" s="1"/>
  <c r="EJ40" i="5"/>
  <c r="CQ40" i="21" s="1"/>
  <c r="EK40" i="5"/>
  <c r="CS40" i="21" s="1"/>
  <c r="EG41" i="5"/>
  <c r="CK41" i="21" s="1"/>
  <c r="EH41" i="5"/>
  <c r="CM41" i="21" s="1"/>
  <c r="EI41" i="5"/>
  <c r="CO41" i="21" s="1"/>
  <c r="EJ41" i="5"/>
  <c r="CQ41" i="21" s="1"/>
  <c r="EK41" i="5"/>
  <c r="CS41" i="21" s="1"/>
  <c r="EG42" i="5"/>
  <c r="EH42" i="5"/>
  <c r="CM42" i="21" s="1"/>
  <c r="EI42" i="5"/>
  <c r="EJ42" i="5"/>
  <c r="EK42" i="5"/>
  <c r="EG43" i="5"/>
  <c r="CK43" i="21" s="1"/>
  <c r="EH43" i="5"/>
  <c r="CM43" i="21" s="1"/>
  <c r="EI43" i="5"/>
  <c r="CO43" i="21" s="1"/>
  <c r="EJ43" i="5"/>
  <c r="CQ43" i="21" s="1"/>
  <c r="EK43" i="5"/>
  <c r="CS43" i="21" s="1"/>
  <c r="EG44" i="5"/>
  <c r="CK44" i="21" s="1"/>
  <c r="EH44" i="5"/>
  <c r="CM44" i="21" s="1"/>
  <c r="EI44" i="5"/>
  <c r="CO44" i="21" s="1"/>
  <c r="EJ44" i="5"/>
  <c r="CQ44" i="21" s="1"/>
  <c r="EK44" i="5"/>
  <c r="CS44" i="21" s="1"/>
  <c r="EG45" i="5"/>
  <c r="CK45" i="21" s="1"/>
  <c r="EH45" i="5"/>
  <c r="CM45" i="21" s="1"/>
  <c r="EI45" i="5"/>
  <c r="CO45" i="21" s="1"/>
  <c r="EJ45" i="5"/>
  <c r="CQ45" i="21" s="1"/>
  <c r="EK45" i="5"/>
  <c r="CS45" i="21" s="1"/>
  <c r="EG46" i="5"/>
  <c r="CK46" i="21" s="1"/>
  <c r="EH46" i="5"/>
  <c r="CM46" i="21" s="1"/>
  <c r="EI46" i="5"/>
  <c r="CO46" i="21" s="1"/>
  <c r="EJ46" i="5"/>
  <c r="CQ46" i="21" s="1"/>
  <c r="EK46" i="5"/>
  <c r="CS46" i="21" s="1"/>
  <c r="EG47" i="5"/>
  <c r="EH47" i="5"/>
  <c r="CM47" i="21" s="1"/>
  <c r="EI47" i="5"/>
  <c r="EJ47" i="5"/>
  <c r="EK47" i="5"/>
  <c r="EG48" i="5"/>
  <c r="CK48" i="21" s="1"/>
  <c r="EH48" i="5"/>
  <c r="CM48" i="21" s="1"/>
  <c r="EI48" i="5"/>
  <c r="CO48" i="21" s="1"/>
  <c r="EJ48" i="5"/>
  <c r="CQ48" i="21" s="1"/>
  <c r="EK48" i="5"/>
  <c r="CS48" i="21" s="1"/>
  <c r="EG49" i="5"/>
  <c r="CK49" i="21" s="1"/>
  <c r="EH49" i="5"/>
  <c r="CM49" i="21" s="1"/>
  <c r="EI49" i="5"/>
  <c r="CO49" i="21" s="1"/>
  <c r="EJ49" i="5"/>
  <c r="CQ49" i="21" s="1"/>
  <c r="EK49" i="5"/>
  <c r="CS49" i="21" s="1"/>
  <c r="EG50" i="5"/>
  <c r="EH50" i="5"/>
  <c r="CM50" i="21" s="1"/>
  <c r="EI50" i="5"/>
  <c r="EJ50" i="5"/>
  <c r="EK50" i="5"/>
  <c r="EG51" i="5"/>
  <c r="CK51" i="21" s="1"/>
  <c r="EH51" i="5"/>
  <c r="CM51" i="21" s="1"/>
  <c r="EI51" i="5"/>
  <c r="CO51" i="21" s="1"/>
  <c r="EJ51" i="5"/>
  <c r="CQ51" i="21" s="1"/>
  <c r="EK51" i="5"/>
  <c r="CS51" i="21" s="1"/>
  <c r="EC27" i="5"/>
  <c r="ED27" i="5"/>
  <c r="R27" i="6" s="1"/>
  <c r="EC28" i="5"/>
  <c r="ED28" i="5"/>
  <c r="R28" i="6" s="1"/>
  <c r="EC29" i="5"/>
  <c r="ED29" i="5"/>
  <c r="EC30" i="5"/>
  <c r="ED30" i="5"/>
  <c r="EC31" i="5"/>
  <c r="ED31" i="5"/>
  <c r="EC32" i="5"/>
  <c r="ED32" i="5"/>
  <c r="EC33" i="5"/>
  <c r="ED33" i="5"/>
  <c r="EC34" i="5"/>
  <c r="ED34" i="5"/>
  <c r="EC35" i="5"/>
  <c r="ED35" i="5"/>
  <c r="EC36" i="5"/>
  <c r="ED36" i="5"/>
  <c r="EC37" i="5"/>
  <c r="ED37" i="5"/>
  <c r="EC38" i="5"/>
  <c r="ED38" i="5"/>
  <c r="EC39" i="5"/>
  <c r="ED39" i="5"/>
  <c r="EC40" i="5"/>
  <c r="ED40" i="5"/>
  <c r="EC41" i="5"/>
  <c r="ED41" i="5"/>
  <c r="EC42" i="5"/>
  <c r="ED42" i="5"/>
  <c r="EC43" i="5"/>
  <c r="ED43" i="5"/>
  <c r="EC44" i="5"/>
  <c r="ED44" i="5"/>
  <c r="EC45" i="5"/>
  <c r="ED45" i="5"/>
  <c r="EC46" i="5"/>
  <c r="ED46" i="5"/>
  <c r="EC47" i="5"/>
  <c r="ED47" i="5"/>
  <c r="EC48" i="5"/>
  <c r="ED48" i="5"/>
  <c r="EC49" i="5"/>
  <c r="ED49" i="5"/>
  <c r="EC50" i="5"/>
  <c r="ED50" i="5"/>
  <c r="EC51" i="5"/>
  <c r="ED51" i="5"/>
  <c r="DU28" i="5"/>
  <c r="DV28" i="5"/>
  <c r="Q28" i="6" s="1"/>
  <c r="DU29" i="5"/>
  <c r="DV29" i="5"/>
  <c r="DU30" i="5"/>
  <c r="DV30" i="5"/>
  <c r="DU31" i="5"/>
  <c r="DV31" i="5"/>
  <c r="DU32" i="5"/>
  <c r="DV32" i="5"/>
  <c r="DU33" i="5"/>
  <c r="DV33" i="5"/>
  <c r="DU34" i="5"/>
  <c r="DV34" i="5"/>
  <c r="DU35" i="5"/>
  <c r="DV35" i="5"/>
  <c r="DU36" i="5"/>
  <c r="DV36" i="5"/>
  <c r="DU37" i="5"/>
  <c r="DV37" i="5"/>
  <c r="DU38" i="5"/>
  <c r="DV38" i="5"/>
  <c r="DU39" i="5"/>
  <c r="DV39" i="5"/>
  <c r="DU40" i="5"/>
  <c r="DV40" i="5"/>
  <c r="DU41" i="5"/>
  <c r="DV41" i="5"/>
  <c r="DU42" i="5"/>
  <c r="DV42" i="5"/>
  <c r="DU43" i="5"/>
  <c r="DV43" i="5"/>
  <c r="DU44" i="5"/>
  <c r="DV44" i="5"/>
  <c r="DU45" i="5"/>
  <c r="DV45" i="5"/>
  <c r="DU46" i="5"/>
  <c r="DV46" i="5"/>
  <c r="DU47" i="5"/>
  <c r="DV47" i="5"/>
  <c r="DU48" i="5"/>
  <c r="DV48" i="5"/>
  <c r="DU49" i="5"/>
  <c r="DV49" i="5"/>
  <c r="DU50" i="5"/>
  <c r="DV50" i="5"/>
  <c r="DU51" i="5"/>
  <c r="DV51" i="5"/>
  <c r="DM28" i="5"/>
  <c r="DN28" i="5"/>
  <c r="P28" i="6" s="1"/>
  <c r="DM29" i="5"/>
  <c r="DN29" i="5"/>
  <c r="P29" i="6" s="1"/>
  <c r="O29" i="15" s="1"/>
  <c r="DM30" i="5"/>
  <c r="DN30" i="5"/>
  <c r="DM31" i="5"/>
  <c r="DN31" i="5"/>
  <c r="P31" i="6" s="1"/>
  <c r="O31" i="15" s="1"/>
  <c r="DM32" i="5"/>
  <c r="DN32" i="5"/>
  <c r="P32" i="6" s="1"/>
  <c r="O32" i="15" s="1"/>
  <c r="DM33" i="5"/>
  <c r="DN33" i="5"/>
  <c r="P33" i="6" s="1"/>
  <c r="O33" i="15" s="1"/>
  <c r="DM34" i="5"/>
  <c r="DN34" i="5"/>
  <c r="P34" i="6" s="1"/>
  <c r="O34" i="15" s="1"/>
  <c r="DM35" i="5"/>
  <c r="DN35" i="5"/>
  <c r="P35" i="6" s="1"/>
  <c r="O35" i="15" s="1"/>
  <c r="DM36" i="5"/>
  <c r="DN36" i="5"/>
  <c r="P36" i="6" s="1"/>
  <c r="O36" i="15" s="1"/>
  <c r="DM37" i="5"/>
  <c r="DN37" i="5"/>
  <c r="DM38" i="5"/>
  <c r="DN38" i="5"/>
  <c r="P38" i="6" s="1"/>
  <c r="O38" i="15" s="1"/>
  <c r="DM39" i="5"/>
  <c r="DN39" i="5"/>
  <c r="P39" i="6" s="1"/>
  <c r="O39" i="15" s="1"/>
  <c r="DM40" i="5"/>
  <c r="DN40" i="5"/>
  <c r="P40" i="6" s="1"/>
  <c r="O40" i="15" s="1"/>
  <c r="DM41" i="5"/>
  <c r="DN41" i="5"/>
  <c r="P41" i="6" s="1"/>
  <c r="O41" i="15" s="1"/>
  <c r="DM42" i="5"/>
  <c r="DN42" i="5"/>
  <c r="DM43" i="5"/>
  <c r="DN43" i="5"/>
  <c r="P43" i="6" s="1"/>
  <c r="O43" i="15" s="1"/>
  <c r="DM44" i="5"/>
  <c r="DN44" i="5"/>
  <c r="P44" i="6" s="1"/>
  <c r="O44" i="15" s="1"/>
  <c r="DM45" i="5"/>
  <c r="DN45" i="5"/>
  <c r="P45" i="6" s="1"/>
  <c r="O45" i="15" s="1"/>
  <c r="DM46" i="5"/>
  <c r="DN46" i="5"/>
  <c r="P46" i="6" s="1"/>
  <c r="O46" i="15" s="1"/>
  <c r="DM47" i="5"/>
  <c r="DN47" i="5"/>
  <c r="DM48" i="5"/>
  <c r="DN48" i="5"/>
  <c r="P48" i="6" s="1"/>
  <c r="O48" i="15" s="1"/>
  <c r="DM49" i="5"/>
  <c r="DN49" i="5"/>
  <c r="P49" i="6" s="1"/>
  <c r="O49" i="15" s="1"/>
  <c r="DM50" i="5"/>
  <c r="DN50" i="5"/>
  <c r="DM51" i="5"/>
  <c r="DN51" i="5"/>
  <c r="P51" i="6" s="1"/>
  <c r="O51" i="15" s="1"/>
  <c r="DE28" i="5"/>
  <c r="DF28" i="5"/>
  <c r="O28" i="6" s="1"/>
  <c r="DE29" i="5"/>
  <c r="DF29" i="5"/>
  <c r="O29" i="6" s="1"/>
  <c r="N29" i="15" s="1"/>
  <c r="DE30" i="5"/>
  <c r="DF30" i="5"/>
  <c r="DE31" i="5"/>
  <c r="DF31" i="5"/>
  <c r="O31" i="6" s="1"/>
  <c r="N31" i="15" s="1"/>
  <c r="DE32" i="5"/>
  <c r="DF32" i="5"/>
  <c r="O32" i="6" s="1"/>
  <c r="N32" i="15" s="1"/>
  <c r="DE33" i="5"/>
  <c r="DF33" i="5"/>
  <c r="O33" i="6" s="1"/>
  <c r="N33" i="15" s="1"/>
  <c r="DE34" i="5"/>
  <c r="DF34" i="5"/>
  <c r="O34" i="6" s="1"/>
  <c r="N34" i="15" s="1"/>
  <c r="DE35" i="5"/>
  <c r="DF35" i="5"/>
  <c r="O35" i="6" s="1"/>
  <c r="N35" i="15" s="1"/>
  <c r="DE36" i="5"/>
  <c r="DF36" i="5"/>
  <c r="O36" i="6" s="1"/>
  <c r="N36" i="15" s="1"/>
  <c r="DE37" i="5"/>
  <c r="DF37" i="5"/>
  <c r="DE38" i="5"/>
  <c r="DF38" i="5"/>
  <c r="O38" i="6" s="1"/>
  <c r="N38" i="15" s="1"/>
  <c r="DE39" i="5"/>
  <c r="DF39" i="5"/>
  <c r="O39" i="6" s="1"/>
  <c r="N39" i="15" s="1"/>
  <c r="DE40" i="5"/>
  <c r="DF40" i="5"/>
  <c r="O40" i="6" s="1"/>
  <c r="N40" i="15" s="1"/>
  <c r="DE41" i="5"/>
  <c r="DF41" i="5"/>
  <c r="O41" i="6" s="1"/>
  <c r="N41" i="15" s="1"/>
  <c r="DE42" i="5"/>
  <c r="DF42" i="5"/>
  <c r="DE43" i="5"/>
  <c r="DF43" i="5"/>
  <c r="O43" i="6" s="1"/>
  <c r="N43" i="15" s="1"/>
  <c r="DE44" i="5"/>
  <c r="DF44" i="5"/>
  <c r="O44" i="6" s="1"/>
  <c r="N44" i="15" s="1"/>
  <c r="DE45" i="5"/>
  <c r="DF45" i="5"/>
  <c r="O45" i="6" s="1"/>
  <c r="N45" i="15" s="1"/>
  <c r="DE46" i="5"/>
  <c r="DF46" i="5"/>
  <c r="O46" i="6" s="1"/>
  <c r="N46" i="15" s="1"/>
  <c r="DE47" i="5"/>
  <c r="DF47" i="5"/>
  <c r="DE48" i="5"/>
  <c r="DF48" i="5"/>
  <c r="O48" i="6" s="1"/>
  <c r="N48" i="15" s="1"/>
  <c r="DE49" i="5"/>
  <c r="DF49" i="5"/>
  <c r="O49" i="6" s="1"/>
  <c r="N49" i="15" s="1"/>
  <c r="DE50" i="5"/>
  <c r="DF50" i="5"/>
  <c r="DE51" i="5"/>
  <c r="DF51" i="5"/>
  <c r="O51" i="6" s="1"/>
  <c r="N51" i="15" s="1"/>
  <c r="CW28" i="5"/>
  <c r="CX28" i="5"/>
  <c r="N28" i="6" s="1"/>
  <c r="CW29" i="5"/>
  <c r="CX29" i="5"/>
  <c r="CW30" i="5"/>
  <c r="CX30" i="5"/>
  <c r="CW31" i="5"/>
  <c r="CX31" i="5"/>
  <c r="CW32" i="5"/>
  <c r="CX32" i="5"/>
  <c r="CW33" i="5"/>
  <c r="CX33" i="5"/>
  <c r="CW34" i="5"/>
  <c r="CX34" i="5"/>
  <c r="CW35" i="5"/>
  <c r="CX35" i="5"/>
  <c r="CW36" i="5"/>
  <c r="CX36" i="5"/>
  <c r="CW37" i="5"/>
  <c r="CX37" i="5"/>
  <c r="CW38" i="5"/>
  <c r="CX38" i="5"/>
  <c r="CW39" i="5"/>
  <c r="CX39" i="5"/>
  <c r="CW40" i="5"/>
  <c r="CX40" i="5"/>
  <c r="CW41" i="5"/>
  <c r="CX41" i="5"/>
  <c r="CW42" i="5"/>
  <c r="CX42" i="5"/>
  <c r="CW43" i="5"/>
  <c r="CX43" i="5"/>
  <c r="CW44" i="5"/>
  <c r="CX44" i="5"/>
  <c r="CW45" i="5"/>
  <c r="CX45" i="5"/>
  <c r="CW46" i="5"/>
  <c r="CX46" i="5"/>
  <c r="CW47" i="5"/>
  <c r="CX47" i="5"/>
  <c r="CW48" i="5"/>
  <c r="CX48" i="5"/>
  <c r="CW49" i="5"/>
  <c r="CX49" i="5"/>
  <c r="CW50" i="5"/>
  <c r="CX50" i="5"/>
  <c r="CW51" i="5"/>
  <c r="CX51" i="5"/>
  <c r="CO28" i="5"/>
  <c r="CP28" i="5"/>
  <c r="M28" i="6" s="1"/>
  <c r="CO29" i="5"/>
  <c r="CP29" i="5"/>
  <c r="CO30" i="5"/>
  <c r="CP30" i="5"/>
  <c r="CO31" i="5"/>
  <c r="CP31" i="5"/>
  <c r="CO32" i="5"/>
  <c r="CP32" i="5"/>
  <c r="CO33" i="5"/>
  <c r="CP33" i="5"/>
  <c r="CO34" i="5"/>
  <c r="CP34" i="5"/>
  <c r="CO35" i="5"/>
  <c r="CP35" i="5"/>
  <c r="CO36" i="5"/>
  <c r="CP36" i="5"/>
  <c r="CO37" i="5"/>
  <c r="CP37" i="5"/>
  <c r="CO38" i="5"/>
  <c r="CP38" i="5"/>
  <c r="CO39" i="5"/>
  <c r="CP39" i="5"/>
  <c r="CO40" i="5"/>
  <c r="CP40" i="5"/>
  <c r="CO41" i="5"/>
  <c r="CP41" i="5"/>
  <c r="CO42" i="5"/>
  <c r="CP42" i="5"/>
  <c r="CO43" i="5"/>
  <c r="CP43" i="5"/>
  <c r="CO44" i="5"/>
  <c r="CP44" i="5"/>
  <c r="CO45" i="5"/>
  <c r="CP45" i="5"/>
  <c r="CO46" i="5"/>
  <c r="CP46" i="5"/>
  <c r="CO47" i="5"/>
  <c r="CP47" i="5"/>
  <c r="CO48" i="5"/>
  <c r="CP48" i="5"/>
  <c r="CO49" i="5"/>
  <c r="CP49" i="5"/>
  <c r="CO50" i="5"/>
  <c r="CP50" i="5"/>
  <c r="CO51" i="5"/>
  <c r="CP51" i="5"/>
  <c r="CG28" i="5"/>
  <c r="CH28" i="5"/>
  <c r="L28" i="6" s="1"/>
  <c r="CG29" i="5"/>
  <c r="CH29" i="5"/>
  <c r="CG30" i="5"/>
  <c r="CH30" i="5"/>
  <c r="CG31" i="5"/>
  <c r="CH31" i="5"/>
  <c r="CG32" i="5"/>
  <c r="CH32" i="5"/>
  <c r="CG33" i="5"/>
  <c r="CH33" i="5"/>
  <c r="CG34" i="5"/>
  <c r="CH34" i="5"/>
  <c r="CG35" i="5"/>
  <c r="CH35" i="5"/>
  <c r="CG36" i="5"/>
  <c r="CH36" i="5"/>
  <c r="CG37" i="5"/>
  <c r="CH37" i="5"/>
  <c r="CG38" i="5"/>
  <c r="CH38" i="5"/>
  <c r="CG39" i="5"/>
  <c r="CH39" i="5"/>
  <c r="CG40" i="5"/>
  <c r="CH40" i="5"/>
  <c r="CG41" i="5"/>
  <c r="CH41" i="5"/>
  <c r="CG42" i="5"/>
  <c r="CH42" i="5"/>
  <c r="CG43" i="5"/>
  <c r="CH43" i="5"/>
  <c r="CG44" i="5"/>
  <c r="CH44" i="5"/>
  <c r="CG45" i="5"/>
  <c r="CH45" i="5"/>
  <c r="CG46" i="5"/>
  <c r="CH46" i="5"/>
  <c r="CG47" i="5"/>
  <c r="CH47" i="5"/>
  <c r="CG48" i="5"/>
  <c r="CH48" i="5"/>
  <c r="CG49" i="5"/>
  <c r="CH49" i="5"/>
  <c r="CG50" i="5"/>
  <c r="CH50" i="5"/>
  <c r="CG51" i="5"/>
  <c r="CH51" i="5"/>
  <c r="BY28" i="5"/>
  <c r="BZ28" i="5"/>
  <c r="BY29" i="5"/>
  <c r="BZ29" i="5"/>
  <c r="BY30" i="5"/>
  <c r="BZ30" i="5"/>
  <c r="BY31" i="5"/>
  <c r="BZ31" i="5"/>
  <c r="BY32" i="5"/>
  <c r="BZ32" i="5"/>
  <c r="BY33" i="5"/>
  <c r="BZ33" i="5"/>
  <c r="BY34" i="5"/>
  <c r="BZ34" i="5"/>
  <c r="BY35" i="5"/>
  <c r="BZ35" i="5"/>
  <c r="BY36" i="5"/>
  <c r="BZ36" i="5"/>
  <c r="BY37" i="5"/>
  <c r="BZ37" i="5"/>
  <c r="BY38" i="5"/>
  <c r="BZ38" i="5"/>
  <c r="BY39" i="5"/>
  <c r="BZ39" i="5"/>
  <c r="BY40" i="5"/>
  <c r="BZ40" i="5"/>
  <c r="BY41" i="5"/>
  <c r="BZ41" i="5"/>
  <c r="BY42" i="5"/>
  <c r="BZ42" i="5"/>
  <c r="BY43" i="5"/>
  <c r="BZ43" i="5"/>
  <c r="BY44" i="5"/>
  <c r="BZ44" i="5"/>
  <c r="BY45" i="5"/>
  <c r="BZ45" i="5"/>
  <c r="BY46" i="5"/>
  <c r="BZ46" i="5"/>
  <c r="BY47" i="5"/>
  <c r="BZ47" i="5"/>
  <c r="BY48" i="5"/>
  <c r="BZ48" i="5"/>
  <c r="BY49" i="5"/>
  <c r="BZ49" i="5"/>
  <c r="BY50" i="5"/>
  <c r="BZ50" i="5"/>
  <c r="BY51" i="5"/>
  <c r="BZ51" i="5"/>
  <c r="BQ28" i="5"/>
  <c r="BR28" i="5"/>
  <c r="J28" i="6" s="1"/>
  <c r="BQ29" i="5"/>
  <c r="BR29" i="5"/>
  <c r="BQ30" i="5"/>
  <c r="BR30" i="5"/>
  <c r="BQ31" i="5"/>
  <c r="BR31" i="5"/>
  <c r="BQ32" i="5"/>
  <c r="BR32" i="5"/>
  <c r="BQ33" i="5"/>
  <c r="BR33" i="5"/>
  <c r="BQ34" i="5"/>
  <c r="BR34" i="5"/>
  <c r="BQ35" i="5"/>
  <c r="BR35" i="5"/>
  <c r="BQ36" i="5"/>
  <c r="BR36" i="5"/>
  <c r="BQ37" i="5"/>
  <c r="BR37" i="5"/>
  <c r="BQ38" i="5"/>
  <c r="BR38" i="5"/>
  <c r="BQ39" i="5"/>
  <c r="BR39" i="5"/>
  <c r="BQ40" i="5"/>
  <c r="BR40" i="5"/>
  <c r="BQ41" i="5"/>
  <c r="BR41" i="5"/>
  <c r="J41" i="6" s="1"/>
  <c r="J41" i="15" s="1"/>
  <c r="BQ42" i="5"/>
  <c r="BR42" i="5"/>
  <c r="BQ43" i="5"/>
  <c r="BR43" i="5"/>
  <c r="BQ44" i="5"/>
  <c r="BR44" i="5"/>
  <c r="BQ45" i="5"/>
  <c r="BR45" i="5"/>
  <c r="BQ46" i="5"/>
  <c r="BR46" i="5"/>
  <c r="BQ47" i="5"/>
  <c r="BR47" i="5"/>
  <c r="BQ48" i="5"/>
  <c r="BR48" i="5"/>
  <c r="BQ49" i="5"/>
  <c r="BR49" i="5"/>
  <c r="J49" i="6" s="1"/>
  <c r="J49" i="15" s="1"/>
  <c r="BQ50" i="5"/>
  <c r="BR50" i="5"/>
  <c r="BQ51" i="5"/>
  <c r="BR51" i="5"/>
  <c r="BI28" i="5"/>
  <c r="BJ28" i="5"/>
  <c r="I28" i="6" s="1"/>
  <c r="BI29" i="5"/>
  <c r="BJ29" i="5"/>
  <c r="BI30" i="5"/>
  <c r="BJ30" i="5"/>
  <c r="BI31" i="5"/>
  <c r="BJ31" i="5"/>
  <c r="BI32" i="5"/>
  <c r="BJ32" i="5"/>
  <c r="BI33" i="5"/>
  <c r="BJ33" i="5"/>
  <c r="BI34" i="5"/>
  <c r="BJ34" i="5"/>
  <c r="BI35" i="5"/>
  <c r="BJ35" i="5"/>
  <c r="BI36" i="5"/>
  <c r="BJ36" i="5"/>
  <c r="BI37" i="5"/>
  <c r="BJ37" i="5"/>
  <c r="BI38" i="5"/>
  <c r="BJ38" i="5"/>
  <c r="BI39" i="5"/>
  <c r="BJ39" i="5"/>
  <c r="BI40" i="5"/>
  <c r="BJ40" i="5"/>
  <c r="BI41" i="5"/>
  <c r="BJ41" i="5"/>
  <c r="I41" i="6" s="1"/>
  <c r="I41" i="15" s="1"/>
  <c r="BI42" i="5"/>
  <c r="BJ42" i="5"/>
  <c r="BI43" i="5"/>
  <c r="BJ43" i="5"/>
  <c r="BI44" i="5"/>
  <c r="BJ44" i="5"/>
  <c r="BI45" i="5"/>
  <c r="BJ45" i="5"/>
  <c r="BI46" i="5"/>
  <c r="BJ46" i="5"/>
  <c r="BI47" i="5"/>
  <c r="BJ47" i="5"/>
  <c r="BI48" i="5"/>
  <c r="BJ48" i="5"/>
  <c r="BI49" i="5"/>
  <c r="BJ49" i="5"/>
  <c r="I49" i="6" s="1"/>
  <c r="I49" i="15" s="1"/>
  <c r="BI50" i="5"/>
  <c r="BJ50" i="5"/>
  <c r="BI51" i="5"/>
  <c r="BJ51" i="5"/>
  <c r="BA28" i="5"/>
  <c r="BB28" i="5"/>
  <c r="H28" i="6" s="1"/>
  <c r="BA29" i="5"/>
  <c r="BB29" i="5"/>
  <c r="BA30" i="5"/>
  <c r="BB30" i="5"/>
  <c r="BA31" i="5"/>
  <c r="BB31" i="5"/>
  <c r="BA32" i="5"/>
  <c r="BB32" i="5"/>
  <c r="BA33" i="5"/>
  <c r="BB33" i="5"/>
  <c r="BA34" i="5"/>
  <c r="BB34" i="5"/>
  <c r="BA35" i="5"/>
  <c r="BB35" i="5"/>
  <c r="BA36" i="5"/>
  <c r="BB36" i="5"/>
  <c r="BA37" i="5"/>
  <c r="BB37" i="5"/>
  <c r="BA38" i="5"/>
  <c r="BB38" i="5"/>
  <c r="BA39" i="5"/>
  <c r="BB39" i="5"/>
  <c r="BA40" i="5"/>
  <c r="BB40" i="5"/>
  <c r="BA41" i="5"/>
  <c r="BB41" i="5"/>
  <c r="H41" i="6" s="1"/>
  <c r="H41" i="15" s="1"/>
  <c r="BA42" i="5"/>
  <c r="BB42" i="5"/>
  <c r="BA43" i="5"/>
  <c r="BB43" i="5"/>
  <c r="BA44" i="5"/>
  <c r="BB44" i="5"/>
  <c r="BA45" i="5"/>
  <c r="BB45" i="5"/>
  <c r="BA46" i="5"/>
  <c r="BB46" i="5"/>
  <c r="BA47" i="5"/>
  <c r="BB47" i="5"/>
  <c r="BA48" i="5"/>
  <c r="BB48" i="5"/>
  <c r="BA49" i="5"/>
  <c r="BB49" i="5"/>
  <c r="H49" i="6" s="1"/>
  <c r="H49" i="15" s="1"/>
  <c r="BA50" i="5"/>
  <c r="BB50" i="5"/>
  <c r="BA51" i="5"/>
  <c r="BB51" i="5"/>
  <c r="AS28" i="5"/>
  <c r="AT28" i="5"/>
  <c r="G28" i="6" s="1"/>
  <c r="AS29" i="5"/>
  <c r="AT29" i="5"/>
  <c r="AS30" i="5"/>
  <c r="AT30" i="5"/>
  <c r="AS31" i="5"/>
  <c r="AT31" i="5"/>
  <c r="AS32" i="5"/>
  <c r="AT32" i="5"/>
  <c r="AS33" i="5"/>
  <c r="AT33" i="5"/>
  <c r="AS34" i="5"/>
  <c r="AT34" i="5"/>
  <c r="AS35" i="5"/>
  <c r="AT35" i="5"/>
  <c r="AS36" i="5"/>
  <c r="AT36" i="5"/>
  <c r="AS37" i="5"/>
  <c r="AT37" i="5"/>
  <c r="AS38" i="5"/>
  <c r="AT38" i="5"/>
  <c r="AS39" i="5"/>
  <c r="AT39" i="5"/>
  <c r="AS40" i="5"/>
  <c r="AT40" i="5"/>
  <c r="AS41" i="5"/>
  <c r="AT41" i="5"/>
  <c r="G41" i="6" s="1"/>
  <c r="G41" i="15" s="1"/>
  <c r="AS42" i="5"/>
  <c r="AT42" i="5"/>
  <c r="AS43" i="5"/>
  <c r="AT43" i="5"/>
  <c r="AS44" i="5"/>
  <c r="AT44" i="5"/>
  <c r="AS45" i="5"/>
  <c r="AT45" i="5"/>
  <c r="AS46" i="5"/>
  <c r="AT46" i="5"/>
  <c r="AS47" i="5"/>
  <c r="AT47" i="5"/>
  <c r="AS48" i="5"/>
  <c r="AT48" i="5"/>
  <c r="AS49" i="5"/>
  <c r="AT49" i="5"/>
  <c r="G49" i="6" s="1"/>
  <c r="G49" i="15" s="1"/>
  <c r="AS50" i="5"/>
  <c r="AT50" i="5"/>
  <c r="AS51" i="5"/>
  <c r="AT51" i="5"/>
  <c r="AK28" i="5"/>
  <c r="AL28" i="5"/>
  <c r="F28" i="6" s="1"/>
  <c r="AK29" i="5"/>
  <c r="AL29" i="5"/>
  <c r="AK30" i="5"/>
  <c r="AL30" i="5"/>
  <c r="AK31" i="5"/>
  <c r="AL31" i="5"/>
  <c r="AK32" i="5"/>
  <c r="AL32" i="5"/>
  <c r="AK33" i="5"/>
  <c r="AL33" i="5"/>
  <c r="AK34" i="5"/>
  <c r="AL34" i="5"/>
  <c r="AK35" i="5"/>
  <c r="AL35" i="5"/>
  <c r="AK36" i="5"/>
  <c r="AL36" i="5"/>
  <c r="AK37" i="5"/>
  <c r="AL37" i="5"/>
  <c r="AK38" i="5"/>
  <c r="AL38" i="5"/>
  <c r="AK39" i="5"/>
  <c r="AL39" i="5"/>
  <c r="AK40" i="5"/>
  <c r="AL40" i="5"/>
  <c r="AK41" i="5"/>
  <c r="AL41" i="5"/>
  <c r="F41" i="6" s="1"/>
  <c r="F41" i="15" s="1"/>
  <c r="AK42" i="5"/>
  <c r="AL42" i="5"/>
  <c r="AK43" i="5"/>
  <c r="AL43" i="5"/>
  <c r="AK44" i="5"/>
  <c r="AL44" i="5"/>
  <c r="AK45" i="5"/>
  <c r="AL45" i="5"/>
  <c r="AK46" i="5"/>
  <c r="AL46" i="5"/>
  <c r="AK47" i="5"/>
  <c r="AL47" i="5"/>
  <c r="AK48" i="5"/>
  <c r="AL48" i="5"/>
  <c r="AK49" i="5"/>
  <c r="AL49" i="5"/>
  <c r="F49" i="6" s="1"/>
  <c r="F49" i="15" s="1"/>
  <c r="AK50" i="5"/>
  <c r="AL50" i="5"/>
  <c r="AK51" i="5"/>
  <c r="AL51" i="5"/>
  <c r="AC28" i="5"/>
  <c r="AD28" i="5"/>
  <c r="E28" i="6" s="1"/>
  <c r="AC29" i="5"/>
  <c r="AD29" i="5"/>
  <c r="E29" i="6" s="1"/>
  <c r="E29" i="15" s="1"/>
  <c r="AC30" i="5"/>
  <c r="AD30" i="5"/>
  <c r="AC31" i="5"/>
  <c r="AD31" i="5"/>
  <c r="E31" i="6" s="1"/>
  <c r="E31" i="15" s="1"/>
  <c r="AC32" i="5"/>
  <c r="AD32" i="5"/>
  <c r="E32" i="6" s="1"/>
  <c r="E32" i="15" s="1"/>
  <c r="AC33" i="5"/>
  <c r="AD33" i="5"/>
  <c r="E33" i="6" s="1"/>
  <c r="E33" i="15" s="1"/>
  <c r="AC34" i="5"/>
  <c r="AD34" i="5"/>
  <c r="E34" i="6" s="1"/>
  <c r="E34" i="15" s="1"/>
  <c r="AC35" i="5"/>
  <c r="AD35" i="5"/>
  <c r="E35" i="6" s="1"/>
  <c r="E35" i="15" s="1"/>
  <c r="AC36" i="5"/>
  <c r="AD36" i="5"/>
  <c r="E36" i="6" s="1"/>
  <c r="E36" i="15" s="1"/>
  <c r="AC37" i="5"/>
  <c r="AD37" i="5"/>
  <c r="AC38" i="5"/>
  <c r="AD38" i="5"/>
  <c r="E38" i="6" s="1"/>
  <c r="E38" i="15" s="1"/>
  <c r="AC39" i="5"/>
  <c r="AD39" i="5"/>
  <c r="E39" i="6" s="1"/>
  <c r="E39" i="15" s="1"/>
  <c r="AC40" i="5"/>
  <c r="AD40" i="5"/>
  <c r="E40" i="6" s="1"/>
  <c r="E40" i="15" s="1"/>
  <c r="AC41" i="5"/>
  <c r="AD41" i="5"/>
  <c r="E41" i="6" s="1"/>
  <c r="E41" i="15" s="1"/>
  <c r="AC42" i="5"/>
  <c r="AD42" i="5"/>
  <c r="AC43" i="5"/>
  <c r="AD43" i="5"/>
  <c r="E43" i="6" s="1"/>
  <c r="E43" i="15" s="1"/>
  <c r="AC44" i="5"/>
  <c r="AD44" i="5"/>
  <c r="E44" i="6" s="1"/>
  <c r="E44" i="15" s="1"/>
  <c r="AC45" i="5"/>
  <c r="AD45" i="5"/>
  <c r="E45" i="6" s="1"/>
  <c r="E45" i="15" s="1"/>
  <c r="AC46" i="5"/>
  <c r="AD46" i="5"/>
  <c r="E46" i="6" s="1"/>
  <c r="E46" i="15" s="1"/>
  <c r="AC47" i="5"/>
  <c r="AD47" i="5"/>
  <c r="AC48" i="5"/>
  <c r="AD48" i="5"/>
  <c r="E48" i="6" s="1"/>
  <c r="E48" i="15" s="1"/>
  <c r="AC49" i="5"/>
  <c r="AD49" i="5"/>
  <c r="E49" i="6" s="1"/>
  <c r="E49" i="15" s="1"/>
  <c r="AC50" i="5"/>
  <c r="AD50" i="5"/>
  <c r="AC51" i="5"/>
  <c r="AD51" i="5"/>
  <c r="E51" i="6" s="1"/>
  <c r="E51" i="15" s="1"/>
  <c r="U28" i="5"/>
  <c r="V28" i="5"/>
  <c r="D28" i="6" s="1"/>
  <c r="U29" i="5"/>
  <c r="V29" i="5"/>
  <c r="D29" i="6" s="1"/>
  <c r="D29" i="15" s="1"/>
  <c r="U30" i="5"/>
  <c r="V30" i="5"/>
  <c r="U31" i="5"/>
  <c r="V31" i="5"/>
  <c r="D31" i="6" s="1"/>
  <c r="D31" i="15" s="1"/>
  <c r="U32" i="5"/>
  <c r="V32" i="5"/>
  <c r="D32" i="6" s="1"/>
  <c r="D32" i="15" s="1"/>
  <c r="U33" i="5"/>
  <c r="V33" i="5"/>
  <c r="D33" i="6" s="1"/>
  <c r="D33" i="15" s="1"/>
  <c r="U34" i="5"/>
  <c r="V34" i="5"/>
  <c r="D34" i="6" s="1"/>
  <c r="D34" i="15" s="1"/>
  <c r="U35" i="5"/>
  <c r="V35" i="5"/>
  <c r="D35" i="6" s="1"/>
  <c r="D35" i="15" s="1"/>
  <c r="U36" i="5"/>
  <c r="V36" i="5"/>
  <c r="D36" i="6" s="1"/>
  <c r="D36" i="15" s="1"/>
  <c r="U37" i="5"/>
  <c r="V37" i="5"/>
  <c r="U38" i="5"/>
  <c r="V38" i="5"/>
  <c r="D38" i="6" s="1"/>
  <c r="D38" i="15" s="1"/>
  <c r="U39" i="5"/>
  <c r="V39" i="5"/>
  <c r="D39" i="6" s="1"/>
  <c r="D39" i="15" s="1"/>
  <c r="U40" i="5"/>
  <c r="V40" i="5"/>
  <c r="D40" i="6" s="1"/>
  <c r="D40" i="15" s="1"/>
  <c r="U41" i="5"/>
  <c r="V41" i="5"/>
  <c r="D41" i="6" s="1"/>
  <c r="D41" i="15" s="1"/>
  <c r="U42" i="5"/>
  <c r="V42" i="5"/>
  <c r="U43" i="5"/>
  <c r="V43" i="5"/>
  <c r="D43" i="6" s="1"/>
  <c r="D43" i="15" s="1"/>
  <c r="U44" i="5"/>
  <c r="V44" i="5"/>
  <c r="D44" i="6" s="1"/>
  <c r="D44" i="15" s="1"/>
  <c r="U45" i="5"/>
  <c r="V45" i="5"/>
  <c r="D45" i="6" s="1"/>
  <c r="D45" i="15" s="1"/>
  <c r="U46" i="5"/>
  <c r="V46" i="5"/>
  <c r="D46" i="6" s="1"/>
  <c r="D46" i="15" s="1"/>
  <c r="U47" i="5"/>
  <c r="V47" i="5"/>
  <c r="U48" i="5"/>
  <c r="V48" i="5"/>
  <c r="D48" i="6" s="1"/>
  <c r="D48" i="15" s="1"/>
  <c r="U49" i="5"/>
  <c r="V49" i="5"/>
  <c r="D49" i="6" s="1"/>
  <c r="D49" i="15" s="1"/>
  <c r="U50" i="5"/>
  <c r="V50" i="5"/>
  <c r="U51" i="5"/>
  <c r="V51" i="5"/>
  <c r="D51" i="6" s="1"/>
  <c r="D51" i="15" s="1"/>
  <c r="M28" i="5"/>
  <c r="N28" i="5"/>
  <c r="C28" i="6" s="1"/>
  <c r="T28" i="6" s="1"/>
  <c r="M29" i="5"/>
  <c r="N29" i="5"/>
  <c r="C29" i="6" s="1"/>
  <c r="M30" i="5"/>
  <c r="N30" i="5"/>
  <c r="M31" i="5"/>
  <c r="N31" i="5"/>
  <c r="C31" i="6" s="1"/>
  <c r="M32" i="5"/>
  <c r="N32" i="5"/>
  <c r="C32" i="6" s="1"/>
  <c r="M33" i="5"/>
  <c r="N33" i="5"/>
  <c r="C33" i="6" s="1"/>
  <c r="M34" i="5"/>
  <c r="N34" i="5"/>
  <c r="C34" i="6" s="1"/>
  <c r="M35" i="5"/>
  <c r="N35" i="5"/>
  <c r="C35" i="6" s="1"/>
  <c r="M36" i="5"/>
  <c r="N36" i="5"/>
  <c r="C36" i="6" s="1"/>
  <c r="M37" i="5"/>
  <c r="N37" i="5"/>
  <c r="C37" i="6" s="1"/>
  <c r="M38" i="5"/>
  <c r="N38" i="5"/>
  <c r="C38" i="6" s="1"/>
  <c r="M39" i="5"/>
  <c r="N39" i="5"/>
  <c r="C39" i="6" s="1"/>
  <c r="M40" i="5"/>
  <c r="N40" i="5"/>
  <c r="C40" i="6" s="1"/>
  <c r="M41" i="5"/>
  <c r="N41" i="5"/>
  <c r="C41" i="6" s="1"/>
  <c r="M42" i="5"/>
  <c r="N42" i="5"/>
  <c r="C42" i="6" s="1"/>
  <c r="M43" i="5"/>
  <c r="N43" i="5"/>
  <c r="C43" i="6" s="1"/>
  <c r="M44" i="5"/>
  <c r="N44" i="5"/>
  <c r="C44" i="6" s="1"/>
  <c r="M45" i="5"/>
  <c r="N45" i="5"/>
  <c r="C45" i="6" s="1"/>
  <c r="M46" i="5"/>
  <c r="N46" i="5"/>
  <c r="C46" i="6" s="1"/>
  <c r="M47" i="5"/>
  <c r="N47" i="5"/>
  <c r="C47" i="6" s="1"/>
  <c r="C47" i="15" s="1"/>
  <c r="M48" i="5"/>
  <c r="N48" i="5"/>
  <c r="C48" i="6" s="1"/>
  <c r="M49" i="5"/>
  <c r="N49" i="5"/>
  <c r="C49" i="6" s="1"/>
  <c r="M50" i="5"/>
  <c r="N50" i="5"/>
  <c r="C50" i="6" s="1"/>
  <c r="M51" i="5"/>
  <c r="N51" i="5"/>
  <c r="C51" i="6" s="1"/>
  <c r="C50" i="15" l="1"/>
  <c r="T50" i="6"/>
  <c r="V50" i="15" s="1"/>
  <c r="CZ50" i="21"/>
  <c r="DA50" i="21" s="1"/>
  <c r="CN50" i="21"/>
  <c r="CU50" i="21" s="1"/>
  <c r="CV50" i="21" s="1"/>
  <c r="DH50" i="21" s="1"/>
  <c r="CZ42" i="21"/>
  <c r="DA42" i="21" s="1"/>
  <c r="CN42" i="21"/>
  <c r="CU42" i="21" s="1"/>
  <c r="CV42" i="21" s="1"/>
  <c r="DH42" i="21" s="1"/>
  <c r="C42" i="15"/>
  <c r="T42" i="6"/>
  <c r="V42" i="15" s="1"/>
  <c r="CZ37" i="21"/>
  <c r="DA37" i="21" s="1"/>
  <c r="CN37" i="21"/>
  <c r="CU37" i="21" s="1"/>
  <c r="CV37" i="21" s="1"/>
  <c r="DH37" i="21" s="1"/>
  <c r="S47" i="15"/>
  <c r="T47" i="15" s="1"/>
  <c r="R47" i="15"/>
  <c r="C37" i="15"/>
  <c r="T37" i="6"/>
  <c r="V37" i="15" s="1"/>
  <c r="CZ47" i="21"/>
  <c r="DA47" i="21" s="1"/>
  <c r="CN47" i="21"/>
  <c r="CU47" i="21" s="1"/>
  <c r="CV47" i="21" s="1"/>
  <c r="DH47" i="21" s="1"/>
  <c r="DB51" i="21"/>
  <c r="DC51" i="21" s="1"/>
  <c r="CP51" i="21"/>
  <c r="DF31" i="21"/>
  <c r="DG31" i="21" s="1"/>
  <c r="CT31" i="21"/>
  <c r="DD31" i="21"/>
  <c r="DE31" i="21" s="1"/>
  <c r="CR31" i="21"/>
  <c r="DB31" i="21"/>
  <c r="DC31" i="21" s="1"/>
  <c r="CP31" i="21"/>
  <c r="CZ31" i="21"/>
  <c r="DA31" i="21" s="1"/>
  <c r="CN31" i="21"/>
  <c r="CX31" i="21"/>
  <c r="CY31" i="21" s="1"/>
  <c r="CL31" i="21"/>
  <c r="C31" i="15"/>
  <c r="T31" i="6"/>
  <c r="V31" i="15" s="1"/>
  <c r="CX51" i="21"/>
  <c r="CY51" i="21" s="1"/>
  <c r="CL51" i="21"/>
  <c r="CZ51" i="21"/>
  <c r="DA51" i="21" s="1"/>
  <c r="CN51" i="21"/>
  <c r="CX46" i="21"/>
  <c r="CY46" i="21" s="1"/>
  <c r="CL46" i="21"/>
  <c r="CX43" i="21"/>
  <c r="CY43" i="21" s="1"/>
  <c r="CL43" i="21"/>
  <c r="CX41" i="21"/>
  <c r="CY41" i="21" s="1"/>
  <c r="CL41" i="21"/>
  <c r="CX38" i="21"/>
  <c r="CY38" i="21" s="1"/>
  <c r="CL38" i="21"/>
  <c r="CX36" i="21"/>
  <c r="CY36" i="21" s="1"/>
  <c r="CL36" i="21"/>
  <c r="CX32" i="21"/>
  <c r="CY32" i="21" s="1"/>
  <c r="CL32" i="21"/>
  <c r="DD51" i="21"/>
  <c r="DE51" i="21" s="1"/>
  <c r="CR51" i="21"/>
  <c r="DF51" i="21"/>
  <c r="DG51" i="21" s="1"/>
  <c r="CT51" i="21"/>
  <c r="C51" i="15"/>
  <c r="T51" i="6"/>
  <c r="V51" i="15" s="1"/>
  <c r="CX49" i="21"/>
  <c r="CY49" i="21" s="1"/>
  <c r="CL49" i="21"/>
  <c r="CZ49" i="21"/>
  <c r="DA49" i="21" s="1"/>
  <c r="CN49" i="21"/>
  <c r="DB49" i="21"/>
  <c r="DC49" i="21" s="1"/>
  <c r="CP49" i="21"/>
  <c r="DD49" i="21"/>
  <c r="DE49" i="21" s="1"/>
  <c r="CR49" i="21"/>
  <c r="C49" i="15"/>
  <c r="T49" i="6"/>
  <c r="V49" i="15" s="1"/>
  <c r="DF49" i="21"/>
  <c r="DG49" i="21" s="1"/>
  <c r="CT49" i="21"/>
  <c r="DF48" i="21"/>
  <c r="DG48" i="21" s="1"/>
  <c r="CT48" i="21"/>
  <c r="DD48" i="21"/>
  <c r="DE48" i="21" s="1"/>
  <c r="CR48" i="21"/>
  <c r="DB48" i="21"/>
  <c r="DC48" i="21" s="1"/>
  <c r="CP48" i="21"/>
  <c r="CZ48" i="21"/>
  <c r="DA48" i="21" s="1"/>
  <c r="CN48" i="21"/>
  <c r="C48" i="15"/>
  <c r="T48" i="6"/>
  <c r="V48" i="15" s="1"/>
  <c r="CX48" i="21"/>
  <c r="CY48" i="21" s="1"/>
  <c r="CL48" i="21"/>
  <c r="CZ46" i="21"/>
  <c r="DA46" i="21" s="1"/>
  <c r="CN46" i="21"/>
  <c r="DB46" i="21"/>
  <c r="DC46" i="21" s="1"/>
  <c r="CP46" i="21"/>
  <c r="DD46" i="21"/>
  <c r="DE46" i="21" s="1"/>
  <c r="CR46" i="21"/>
  <c r="DF46" i="21"/>
  <c r="DG46" i="21" s="1"/>
  <c r="CT46" i="21"/>
  <c r="C46" i="15"/>
  <c r="T46" i="6"/>
  <c r="V46" i="15" s="1"/>
  <c r="DF45" i="21"/>
  <c r="DG45" i="21" s="1"/>
  <c r="CT45" i="21"/>
  <c r="DD45" i="21"/>
  <c r="DE45" i="21" s="1"/>
  <c r="CR45" i="21"/>
  <c r="DB45" i="21"/>
  <c r="DC45" i="21" s="1"/>
  <c r="CP45" i="21"/>
  <c r="CZ45" i="21"/>
  <c r="DA45" i="21" s="1"/>
  <c r="CN45" i="21"/>
  <c r="C45" i="15"/>
  <c r="T45" i="6"/>
  <c r="V45" i="15" s="1"/>
  <c r="CX45" i="21"/>
  <c r="CY45" i="21" s="1"/>
  <c r="CL45" i="21"/>
  <c r="CX44" i="21"/>
  <c r="CY44" i="21" s="1"/>
  <c r="CL44" i="21"/>
  <c r="CZ44" i="21"/>
  <c r="DA44" i="21" s="1"/>
  <c r="CN44" i="21"/>
  <c r="DB44" i="21"/>
  <c r="DC44" i="21" s="1"/>
  <c r="CP44" i="21"/>
  <c r="DD44" i="21"/>
  <c r="DE44" i="21" s="1"/>
  <c r="CR44" i="21"/>
  <c r="C44" i="15"/>
  <c r="T44" i="6"/>
  <c r="V44" i="15" s="1"/>
  <c r="DF44" i="21"/>
  <c r="DG44" i="21" s="1"/>
  <c r="CT44" i="21"/>
  <c r="DF43" i="21"/>
  <c r="DG43" i="21" s="1"/>
  <c r="CT43" i="21"/>
  <c r="DD43" i="21"/>
  <c r="DE43" i="21" s="1"/>
  <c r="CR43" i="21"/>
  <c r="DB43" i="21"/>
  <c r="DC43" i="21" s="1"/>
  <c r="CP43" i="21"/>
  <c r="C43" i="15"/>
  <c r="T43" i="6"/>
  <c r="V43" i="15" s="1"/>
  <c r="CZ43" i="21"/>
  <c r="DA43" i="21" s="1"/>
  <c r="CN43" i="21"/>
  <c r="CZ41" i="21"/>
  <c r="DA41" i="21" s="1"/>
  <c r="CN41" i="21"/>
  <c r="DB41" i="21"/>
  <c r="DC41" i="21" s="1"/>
  <c r="CP41" i="21"/>
  <c r="DD41" i="21"/>
  <c r="DE41" i="21" s="1"/>
  <c r="CR41" i="21"/>
  <c r="C41" i="15"/>
  <c r="T41" i="6"/>
  <c r="V41" i="15" s="1"/>
  <c r="DF41" i="21"/>
  <c r="DG41" i="21" s="1"/>
  <c r="CT41" i="21"/>
  <c r="DF40" i="21"/>
  <c r="DG40" i="21" s="1"/>
  <c r="CT40" i="21"/>
  <c r="DD40" i="21"/>
  <c r="DE40" i="21" s="1"/>
  <c r="CR40" i="21"/>
  <c r="DB40" i="21"/>
  <c r="DC40" i="21" s="1"/>
  <c r="CP40" i="21"/>
  <c r="CZ40" i="21"/>
  <c r="DA40" i="21" s="1"/>
  <c r="CN40" i="21"/>
  <c r="C40" i="15"/>
  <c r="T40" i="6"/>
  <c r="V40" i="15" s="1"/>
  <c r="CX40" i="21"/>
  <c r="CY40" i="21" s="1"/>
  <c r="CL40" i="21"/>
  <c r="CX39" i="21"/>
  <c r="CY39" i="21" s="1"/>
  <c r="CL39" i="21"/>
  <c r="CZ39" i="21"/>
  <c r="DA39" i="21" s="1"/>
  <c r="CN39" i="21"/>
  <c r="DB39" i="21"/>
  <c r="DC39" i="21" s="1"/>
  <c r="CP39" i="21"/>
  <c r="DD39" i="21"/>
  <c r="DE39" i="21" s="1"/>
  <c r="CR39" i="21"/>
  <c r="DF39" i="21"/>
  <c r="DG39" i="21" s="1"/>
  <c r="CT39" i="21"/>
  <c r="C39" i="15"/>
  <c r="T39" i="6"/>
  <c r="V39" i="15" s="1"/>
  <c r="DF38" i="21"/>
  <c r="DG38" i="21" s="1"/>
  <c r="CT38" i="21"/>
  <c r="DD38" i="21"/>
  <c r="DE38" i="21" s="1"/>
  <c r="CR38" i="21"/>
  <c r="DB38" i="21"/>
  <c r="DC38" i="21" s="1"/>
  <c r="CP38" i="21"/>
  <c r="C38" i="15"/>
  <c r="T38" i="6"/>
  <c r="V38" i="15" s="1"/>
  <c r="CZ38" i="21"/>
  <c r="DA38" i="21" s="1"/>
  <c r="CN38" i="21"/>
  <c r="DB36" i="21"/>
  <c r="DC36" i="21" s="1"/>
  <c r="CP36" i="21"/>
  <c r="DD36" i="21"/>
  <c r="DE36" i="21" s="1"/>
  <c r="CR36" i="21"/>
  <c r="DF36" i="21"/>
  <c r="DG36" i="21" s="1"/>
  <c r="CT36" i="21"/>
  <c r="DF35" i="21"/>
  <c r="DG35" i="21" s="1"/>
  <c r="CT35" i="21"/>
  <c r="DD35" i="21"/>
  <c r="DE35" i="21" s="1"/>
  <c r="CR35" i="21"/>
  <c r="DB35" i="21"/>
  <c r="DC35" i="21" s="1"/>
  <c r="CP35" i="21"/>
  <c r="CZ35" i="21"/>
  <c r="DA35" i="21" s="1"/>
  <c r="CN35" i="21"/>
  <c r="CX35" i="21"/>
  <c r="CY35" i="21" s="1"/>
  <c r="CL35" i="21"/>
  <c r="C35" i="15"/>
  <c r="T35" i="6"/>
  <c r="V35" i="15" s="1"/>
  <c r="C36" i="15"/>
  <c r="T36" i="6"/>
  <c r="V36" i="15" s="1"/>
  <c r="CZ36" i="21"/>
  <c r="DA36" i="21" s="1"/>
  <c r="CN36" i="21"/>
  <c r="DF34" i="21"/>
  <c r="DG34" i="21" s="1"/>
  <c r="CT34" i="21"/>
  <c r="DD34" i="21"/>
  <c r="DE34" i="21" s="1"/>
  <c r="CR34" i="21"/>
  <c r="DB34" i="21"/>
  <c r="DC34" i="21" s="1"/>
  <c r="CP34" i="21"/>
  <c r="CZ34" i="21"/>
  <c r="DA34" i="21" s="1"/>
  <c r="CN34" i="21"/>
  <c r="C34" i="15"/>
  <c r="T34" i="6"/>
  <c r="V34" i="15" s="1"/>
  <c r="CX34" i="21"/>
  <c r="CY34" i="21" s="1"/>
  <c r="CL34" i="21"/>
  <c r="CX33" i="21"/>
  <c r="CY33" i="21" s="1"/>
  <c r="CL33" i="21"/>
  <c r="CZ33" i="21"/>
  <c r="DA33" i="21" s="1"/>
  <c r="CN33" i="21"/>
  <c r="DB33" i="21"/>
  <c r="DC33" i="21" s="1"/>
  <c r="CP33" i="21"/>
  <c r="DD33" i="21"/>
  <c r="DE33" i="21" s="1"/>
  <c r="CR33" i="21"/>
  <c r="C33" i="15"/>
  <c r="T33" i="6"/>
  <c r="V33" i="15" s="1"/>
  <c r="DF33" i="21"/>
  <c r="DG33" i="21" s="1"/>
  <c r="CT33" i="21"/>
  <c r="DF32" i="21"/>
  <c r="DG32" i="21" s="1"/>
  <c r="CT32" i="21"/>
  <c r="DD32" i="21"/>
  <c r="DE32" i="21" s="1"/>
  <c r="CR32" i="21"/>
  <c r="DB32" i="21"/>
  <c r="DC32" i="21" s="1"/>
  <c r="CP32" i="21"/>
  <c r="CZ32" i="21"/>
  <c r="DA32" i="21" s="1"/>
  <c r="CN32" i="21"/>
  <c r="C32" i="15"/>
  <c r="T32" i="6"/>
  <c r="V32" i="15" s="1"/>
  <c r="DF29" i="21"/>
  <c r="DG29" i="21" s="1"/>
  <c r="CT29" i="21"/>
  <c r="DD29" i="21"/>
  <c r="DE29" i="21" s="1"/>
  <c r="CR29" i="21"/>
  <c r="DB29" i="21"/>
  <c r="DC29" i="21" s="1"/>
  <c r="CP29" i="21"/>
  <c r="CZ29" i="21"/>
  <c r="DA29" i="21" s="1"/>
  <c r="CN29" i="21"/>
  <c r="C29" i="15"/>
  <c r="T29" i="6"/>
  <c r="V29" i="15" s="1"/>
  <c r="CX29" i="21"/>
  <c r="CY29" i="21" s="1"/>
  <c r="CL29" i="21"/>
  <c r="R47" i="6"/>
  <c r="Q47" i="6"/>
  <c r="P47" i="6"/>
  <c r="O47" i="6"/>
  <c r="N47" i="6"/>
  <c r="M47" i="6"/>
  <c r="L47" i="6"/>
  <c r="J47" i="6"/>
  <c r="I47" i="6"/>
  <c r="H47" i="6"/>
  <c r="G47" i="6"/>
  <c r="F47" i="6"/>
  <c r="E47" i="6"/>
  <c r="D47" i="6"/>
  <c r="EN47" i="5"/>
  <c r="EM28" i="5"/>
  <c r="EM51" i="5"/>
  <c r="EN43" i="5"/>
  <c r="EN39" i="5"/>
  <c r="EN35" i="5"/>
  <c r="EM31" i="5"/>
  <c r="EN49" i="5"/>
  <c r="EN45" i="5"/>
  <c r="EM41" i="5"/>
  <c r="EN37" i="5"/>
  <c r="EN33" i="5"/>
  <c r="EM29" i="5"/>
  <c r="EM50" i="5"/>
  <c r="EN46" i="5"/>
  <c r="EN42" i="5"/>
  <c r="EN38" i="5"/>
  <c r="EN34" i="5"/>
  <c r="EM30" i="5"/>
  <c r="EN48" i="5"/>
  <c r="EN44" i="5"/>
  <c r="EN40" i="5"/>
  <c r="EN36" i="5"/>
  <c r="EM32" i="5"/>
  <c r="EN30" i="5"/>
  <c r="EN31" i="5"/>
  <c r="EN28" i="5"/>
  <c r="EN32" i="5"/>
  <c r="EM35" i="5"/>
  <c r="EN29" i="5"/>
  <c r="EM42" i="5"/>
  <c r="EM33" i="5"/>
  <c r="EM47" i="5"/>
  <c r="EM48" i="5"/>
  <c r="EM36" i="5"/>
  <c r="EM44" i="5"/>
  <c r="EM39" i="5"/>
  <c r="EM46" i="5"/>
  <c r="EM43" i="5"/>
  <c r="EM40" i="5"/>
  <c r="EM37" i="5"/>
  <c r="EM49" i="5"/>
  <c r="EM45" i="5"/>
  <c r="EM38" i="5"/>
  <c r="EM34" i="5"/>
  <c r="EN51" i="5"/>
  <c r="EN50" i="5"/>
  <c r="EN41" i="5"/>
  <c r="R42" i="15" l="1"/>
  <c r="S42" i="15"/>
  <c r="T42" i="15" s="1"/>
  <c r="R37" i="15"/>
  <c r="S37" i="15"/>
  <c r="T37" i="15" s="1"/>
  <c r="S50" i="15"/>
  <c r="T50" i="15" s="1"/>
  <c r="R50" i="15"/>
  <c r="CU51" i="21"/>
  <c r="CV51" i="21" s="1"/>
  <c r="DH51" i="21" s="1"/>
  <c r="CU46" i="21"/>
  <c r="CV46" i="21" s="1"/>
  <c r="DH46" i="21" s="1"/>
  <c r="CU43" i="21"/>
  <c r="CV43" i="21" s="1"/>
  <c r="DH43" i="21" s="1"/>
  <c r="CU31" i="21"/>
  <c r="CV31" i="21" s="1"/>
  <c r="DH31" i="21" s="1"/>
  <c r="R31" i="15"/>
  <c r="S31" i="15"/>
  <c r="T31" i="15" s="1"/>
  <c r="CU49" i="21"/>
  <c r="CV49" i="21" s="1"/>
  <c r="DH49" i="21" s="1"/>
  <c r="CU44" i="21"/>
  <c r="CV44" i="21" s="1"/>
  <c r="DH44" i="21" s="1"/>
  <c r="CU41" i="21"/>
  <c r="CV41" i="21" s="1"/>
  <c r="DH41" i="21" s="1"/>
  <c r="CU40" i="21"/>
  <c r="CV40" i="21" s="1"/>
  <c r="DH40" i="21" s="1"/>
  <c r="CU39" i="21"/>
  <c r="CV39" i="21" s="1"/>
  <c r="DH39" i="21" s="1"/>
  <c r="CU38" i="21"/>
  <c r="CV38" i="21" s="1"/>
  <c r="DH38" i="21" s="1"/>
  <c r="CU36" i="21"/>
  <c r="CV36" i="21" s="1"/>
  <c r="DH36" i="21" s="1"/>
  <c r="CU34" i="21"/>
  <c r="CV34" i="21" s="1"/>
  <c r="DH34" i="21" s="1"/>
  <c r="CU33" i="21"/>
  <c r="CV33" i="21" s="1"/>
  <c r="DH33" i="21" s="1"/>
  <c r="CU32" i="21"/>
  <c r="CV32" i="21" s="1"/>
  <c r="DH32" i="21" s="1"/>
  <c r="CU29" i="21"/>
  <c r="CV29" i="21" s="1"/>
  <c r="DH29" i="21" s="1"/>
  <c r="R51" i="15"/>
  <c r="S51" i="15"/>
  <c r="T51" i="15" s="1"/>
  <c r="R49" i="15"/>
  <c r="S49" i="15"/>
  <c r="T49" i="15" s="1"/>
  <c r="CU48" i="21"/>
  <c r="CV48" i="21" s="1"/>
  <c r="DH48" i="21" s="1"/>
  <c r="S48" i="15"/>
  <c r="T48" i="15" s="1"/>
  <c r="R48" i="15"/>
  <c r="R46" i="15"/>
  <c r="S46" i="15"/>
  <c r="T46" i="15" s="1"/>
  <c r="CU45" i="21"/>
  <c r="CV45" i="21" s="1"/>
  <c r="DH45" i="21" s="1"/>
  <c r="R45" i="15"/>
  <c r="S45" i="15"/>
  <c r="T45" i="15" s="1"/>
  <c r="S44" i="15"/>
  <c r="T44" i="15" s="1"/>
  <c r="R44" i="15"/>
  <c r="R43" i="15"/>
  <c r="S43" i="15"/>
  <c r="T43" i="15" s="1"/>
  <c r="R41" i="15"/>
  <c r="S41" i="15"/>
  <c r="T41" i="15" s="1"/>
  <c r="S40" i="15"/>
  <c r="T40" i="15" s="1"/>
  <c r="R40" i="15"/>
  <c r="R39" i="15"/>
  <c r="S39" i="15"/>
  <c r="T39" i="15" s="1"/>
  <c r="R38" i="15"/>
  <c r="S38" i="15"/>
  <c r="T38" i="15" s="1"/>
  <c r="CU35" i="21"/>
  <c r="CV35" i="21" s="1"/>
  <c r="DH35" i="21" s="1"/>
  <c r="R35" i="15"/>
  <c r="S35" i="15"/>
  <c r="T35" i="15" s="1"/>
  <c r="S36" i="15"/>
  <c r="T36" i="15" s="1"/>
  <c r="R36" i="15"/>
  <c r="R34" i="15"/>
  <c r="S34" i="15"/>
  <c r="T34" i="15" s="1"/>
  <c r="R33" i="15"/>
  <c r="S33" i="15"/>
  <c r="T33" i="15" s="1"/>
  <c r="S32" i="15"/>
  <c r="T32" i="15" s="1"/>
  <c r="R32" i="15"/>
  <c r="R29" i="15"/>
  <c r="S29" i="15"/>
  <c r="T29" i="15" s="1"/>
  <c r="T47" i="6"/>
  <c r="V47" i="15" s="1"/>
  <c r="D22" i="20"/>
  <c r="D21" i="20"/>
  <c r="CF7" i="21"/>
  <c r="CD7" i="21"/>
  <c r="CB7" i="21"/>
  <c r="BZ7" i="21"/>
  <c r="BX7" i="21"/>
  <c r="BT7" i="21"/>
  <c r="BR7" i="21"/>
  <c r="BP7" i="21"/>
  <c r="BN7" i="21"/>
  <c r="BL7" i="21"/>
  <c r="BH7" i="21"/>
  <c r="BF7" i="21"/>
  <c r="BD7" i="21"/>
  <c r="BB7" i="21"/>
  <c r="AZ7" i="21"/>
  <c r="AV7" i="21"/>
  <c r="AT7" i="21"/>
  <c r="AR7" i="21"/>
  <c r="AP7" i="21"/>
  <c r="AN7" i="21"/>
  <c r="AJ7" i="21"/>
  <c r="AH7" i="21"/>
  <c r="AF7" i="21"/>
  <c r="AD7" i="21"/>
  <c r="AB7" i="21"/>
  <c r="X7" i="21"/>
  <c r="V7" i="21"/>
  <c r="T7" i="21"/>
  <c r="R7" i="21"/>
  <c r="P7" i="21"/>
  <c r="L7" i="21"/>
  <c r="J7" i="21"/>
  <c r="H7" i="21"/>
  <c r="F7" i="21"/>
  <c r="D7" i="21"/>
  <c r="D6" i="14"/>
  <c r="AX24" i="9"/>
  <c r="AU24" i="9"/>
  <c r="AR24" i="9"/>
  <c r="AO24" i="9"/>
  <c r="AL24" i="9"/>
  <c r="AI24" i="9"/>
  <c r="AF24" i="9"/>
  <c r="AC24" i="9"/>
  <c r="Z24" i="9"/>
  <c r="W24" i="9"/>
  <c r="T24" i="9"/>
  <c r="Q24" i="9"/>
  <c r="N24" i="9"/>
  <c r="K24" i="9"/>
  <c r="H24" i="9"/>
  <c r="E24" i="9"/>
  <c r="AX23" i="9"/>
  <c r="AU23" i="9"/>
  <c r="AR23" i="9"/>
  <c r="AO23" i="9"/>
  <c r="AL23" i="9"/>
  <c r="AI23" i="9"/>
  <c r="AF23" i="9"/>
  <c r="AC23" i="9"/>
  <c r="Z23" i="9"/>
  <c r="W23" i="9"/>
  <c r="T23" i="9"/>
  <c r="Q23" i="9"/>
  <c r="N23" i="9"/>
  <c r="K23" i="9"/>
  <c r="H23" i="9"/>
  <c r="E23" i="9"/>
  <c r="AX22" i="9"/>
  <c r="AU22" i="9"/>
  <c r="AR22" i="9"/>
  <c r="AO22" i="9"/>
  <c r="AL22" i="9"/>
  <c r="AI22" i="9"/>
  <c r="AF22" i="9"/>
  <c r="AC22" i="9"/>
  <c r="Z22" i="9"/>
  <c r="W22" i="9"/>
  <c r="T22" i="9"/>
  <c r="Q22" i="9"/>
  <c r="N22" i="9"/>
  <c r="K22" i="9"/>
  <c r="H22" i="9"/>
  <c r="E22" i="9"/>
  <c r="AX21" i="9"/>
  <c r="AU21" i="9"/>
  <c r="AR21" i="9"/>
  <c r="AO21" i="9"/>
  <c r="AL21" i="9"/>
  <c r="AI21" i="9"/>
  <c r="AF21" i="9"/>
  <c r="AC21" i="9"/>
  <c r="Z21" i="9"/>
  <c r="W21" i="9"/>
  <c r="T21" i="9"/>
  <c r="Q21" i="9"/>
  <c r="N21" i="9"/>
  <c r="K21" i="9"/>
  <c r="H21" i="9"/>
  <c r="E21" i="9"/>
  <c r="AX20" i="9"/>
  <c r="AU20" i="9"/>
  <c r="AR20" i="9"/>
  <c r="AO20" i="9"/>
  <c r="AL20" i="9"/>
  <c r="AI20" i="9"/>
  <c r="AF20" i="9"/>
  <c r="AC20" i="9"/>
  <c r="Z20" i="9"/>
  <c r="W20" i="9"/>
  <c r="T20" i="9"/>
  <c r="Q20" i="9"/>
  <c r="N20" i="9"/>
  <c r="K20" i="9"/>
  <c r="H20" i="9"/>
  <c r="E20" i="9"/>
  <c r="AX19" i="9"/>
  <c r="AU19" i="9"/>
  <c r="AR19" i="9"/>
  <c r="AO19" i="9"/>
  <c r="AL19" i="9"/>
  <c r="AI19" i="9"/>
  <c r="AF19" i="9"/>
  <c r="AC19" i="9"/>
  <c r="Z19" i="9"/>
  <c r="W19" i="9"/>
  <c r="T19" i="9"/>
  <c r="Q19" i="9"/>
  <c r="N19" i="9"/>
  <c r="K19" i="9"/>
  <c r="H19" i="9"/>
  <c r="E19" i="9"/>
  <c r="AX18" i="9"/>
  <c r="AU18" i="9"/>
  <c r="AR18" i="9"/>
  <c r="AO18" i="9"/>
  <c r="AL18" i="9"/>
  <c r="AI18" i="9"/>
  <c r="AF18" i="9"/>
  <c r="AC18" i="9"/>
  <c r="Z18" i="9"/>
  <c r="W18" i="9"/>
  <c r="T18" i="9"/>
  <c r="Q18" i="9"/>
  <c r="N18" i="9"/>
  <c r="K18" i="9"/>
  <c r="H18" i="9"/>
  <c r="E18" i="9"/>
  <c r="AX17" i="9"/>
  <c r="AU17" i="9"/>
  <c r="AR17" i="9"/>
  <c r="AO17" i="9"/>
  <c r="AL17" i="9"/>
  <c r="AI17" i="9"/>
  <c r="AF17" i="9"/>
  <c r="AC17" i="9"/>
  <c r="Z17" i="9"/>
  <c r="W17" i="9"/>
  <c r="T17" i="9"/>
  <c r="Q17" i="9"/>
  <c r="N17" i="9"/>
  <c r="K17" i="9"/>
  <c r="H17" i="9"/>
  <c r="E17" i="9"/>
  <c r="AX16" i="9"/>
  <c r="AU16" i="9"/>
  <c r="AR16" i="9"/>
  <c r="AO16" i="9"/>
  <c r="AL16" i="9"/>
  <c r="AI16" i="9"/>
  <c r="AF16" i="9"/>
  <c r="AF16" i="6" s="1"/>
  <c r="AC16" i="9"/>
  <c r="Z16" i="9"/>
  <c r="W16" i="9"/>
  <c r="T16" i="9"/>
  <c r="Q16" i="9"/>
  <c r="N16" i="9"/>
  <c r="K16" i="9"/>
  <c r="H16" i="9"/>
  <c r="E16" i="9"/>
  <c r="AX15" i="9"/>
  <c r="AU15" i="9"/>
  <c r="AR15" i="9"/>
  <c r="AO15" i="9"/>
  <c r="AL15" i="9"/>
  <c r="AI15" i="9"/>
  <c r="AF15" i="9"/>
  <c r="AC15" i="9"/>
  <c r="Z15" i="9"/>
  <c r="W15" i="9"/>
  <c r="T15" i="9"/>
  <c r="Q15" i="9"/>
  <c r="N15" i="9"/>
  <c r="K15" i="9"/>
  <c r="H15" i="9"/>
  <c r="E15" i="9"/>
  <c r="AX14" i="9"/>
  <c r="AU14" i="9"/>
  <c r="AR14" i="9"/>
  <c r="AO14" i="9"/>
  <c r="AL14" i="9"/>
  <c r="AI14" i="9"/>
  <c r="AF14" i="9"/>
  <c r="AC14" i="9"/>
  <c r="Z14" i="9"/>
  <c r="W14" i="9"/>
  <c r="T14" i="9"/>
  <c r="Q14" i="9"/>
  <c r="N14" i="9"/>
  <c r="K14" i="9"/>
  <c r="H14" i="9"/>
  <c r="E14" i="9"/>
  <c r="AX13" i="9"/>
  <c r="AU13" i="9"/>
  <c r="AR13" i="9"/>
  <c r="AO13" i="9"/>
  <c r="AL13" i="9"/>
  <c r="AI13" i="9"/>
  <c r="AF13" i="9"/>
  <c r="AC13" i="9"/>
  <c r="Z13" i="9"/>
  <c r="W13" i="9"/>
  <c r="T13" i="9"/>
  <c r="Q13" i="9"/>
  <c r="N13" i="9"/>
  <c r="K13" i="9"/>
  <c r="H13" i="9"/>
  <c r="E13" i="9"/>
  <c r="AX12" i="9"/>
  <c r="AU12" i="9"/>
  <c r="AR12" i="9"/>
  <c r="AO12" i="9"/>
  <c r="AL12" i="9"/>
  <c r="AI12" i="9"/>
  <c r="AF12" i="9"/>
  <c r="AC12" i="9"/>
  <c r="Z12" i="9"/>
  <c r="W12" i="9"/>
  <c r="T12" i="9"/>
  <c r="Q12" i="9"/>
  <c r="N12" i="9"/>
  <c r="K12" i="9"/>
  <c r="H12" i="9"/>
  <c r="E12" i="9"/>
  <c r="AX11" i="9"/>
  <c r="AU11" i="9"/>
  <c r="AR11" i="9"/>
  <c r="AO11" i="9"/>
  <c r="AL11" i="9"/>
  <c r="AI11" i="9"/>
  <c r="AF11" i="9"/>
  <c r="AC11" i="9"/>
  <c r="Z11" i="9"/>
  <c r="W11" i="9"/>
  <c r="T11" i="9"/>
  <c r="Q11" i="9"/>
  <c r="N11" i="9"/>
  <c r="K11" i="9"/>
  <c r="H11" i="9"/>
  <c r="E11" i="9"/>
  <c r="AX10" i="9"/>
  <c r="AU10" i="9"/>
  <c r="AR10" i="9"/>
  <c r="AO10" i="9"/>
  <c r="AL10" i="9"/>
  <c r="AI10" i="9"/>
  <c r="AF10" i="9"/>
  <c r="AC10" i="9"/>
  <c r="Z10" i="9"/>
  <c r="W10" i="9"/>
  <c r="T10" i="9"/>
  <c r="Q10" i="9"/>
  <c r="N10" i="9"/>
  <c r="K10" i="9"/>
  <c r="H10" i="9"/>
  <c r="E10" i="9"/>
  <c r="AX9" i="9"/>
  <c r="AU9" i="9"/>
  <c r="AR9" i="9"/>
  <c r="AO9" i="9"/>
  <c r="AL9" i="9"/>
  <c r="AI9" i="9"/>
  <c r="AF9" i="9"/>
  <c r="AC9" i="9"/>
  <c r="Z9" i="9"/>
  <c r="W9" i="9"/>
  <c r="T9" i="9"/>
  <c r="Q9" i="9"/>
  <c r="N9" i="9"/>
  <c r="K9" i="9"/>
  <c r="H9" i="9"/>
  <c r="E9" i="9"/>
  <c r="AX8" i="9"/>
  <c r="AU8" i="9"/>
  <c r="AR8" i="9"/>
  <c r="AO8" i="9"/>
  <c r="AL8" i="9"/>
  <c r="AH8" i="6" s="1"/>
  <c r="AI8" i="9"/>
  <c r="AF8" i="9"/>
  <c r="AC8" i="9"/>
  <c r="Z8" i="9"/>
  <c r="W8" i="9"/>
  <c r="T8" i="9"/>
  <c r="Q8" i="9"/>
  <c r="N8" i="9"/>
  <c r="K8" i="9"/>
  <c r="H8" i="9"/>
  <c r="E8" i="9"/>
  <c r="AX7" i="9"/>
  <c r="AU7" i="9"/>
  <c r="AK7" i="6" s="1"/>
  <c r="AR7" i="9"/>
  <c r="AJ7" i="6" s="1"/>
  <c r="AO7" i="9"/>
  <c r="AI7" i="6" s="1"/>
  <c r="AL7" i="9"/>
  <c r="AH7" i="6" s="1"/>
  <c r="AI7" i="9"/>
  <c r="AG7" i="6" s="1"/>
  <c r="AF7" i="9"/>
  <c r="AF7" i="6" s="1"/>
  <c r="AC7" i="9"/>
  <c r="AE7" i="6" s="1"/>
  <c r="AD7" i="6"/>
  <c r="Z7" i="9"/>
  <c r="AC7" i="6" s="1"/>
  <c r="W7" i="9"/>
  <c r="AB7" i="6" s="1"/>
  <c r="T7" i="9"/>
  <c r="AA7" i="6" s="1"/>
  <c r="Q7" i="9"/>
  <c r="Z7" i="6" s="1"/>
  <c r="N7" i="9"/>
  <c r="Y7" i="6" s="1"/>
  <c r="K7" i="9"/>
  <c r="X7" i="6" s="1"/>
  <c r="H7" i="9"/>
  <c r="W7" i="6" s="1"/>
  <c r="E7" i="9"/>
  <c r="V7" i="6" s="1"/>
  <c r="EK27" i="5"/>
  <c r="EJ27" i="5"/>
  <c r="EI27" i="5"/>
  <c r="EH27" i="5"/>
  <c r="EG27" i="5"/>
  <c r="DV27" i="5"/>
  <c r="Q27" i="6" s="1"/>
  <c r="DU27" i="5"/>
  <c r="DN27" i="5"/>
  <c r="P27" i="6" s="1"/>
  <c r="DM27" i="5"/>
  <c r="DF27" i="5"/>
  <c r="O27" i="6" s="1"/>
  <c r="DE27" i="5"/>
  <c r="CX27" i="5"/>
  <c r="N27" i="6" s="1"/>
  <c r="CW27" i="5"/>
  <c r="CP27" i="5"/>
  <c r="M27" i="6" s="1"/>
  <c r="CO27" i="5"/>
  <c r="CH27" i="5"/>
  <c r="L27" i="6" s="1"/>
  <c r="CG27" i="5"/>
  <c r="BZ27" i="5"/>
  <c r="BY27" i="5"/>
  <c r="BR27" i="5"/>
  <c r="J27" i="6" s="1"/>
  <c r="BQ27" i="5"/>
  <c r="BJ27" i="5"/>
  <c r="I27" i="6" s="1"/>
  <c r="BI27" i="5"/>
  <c r="BB27" i="5"/>
  <c r="H27" i="6" s="1"/>
  <c r="BA27" i="5"/>
  <c r="AT27" i="5"/>
  <c r="G27" i="6" s="1"/>
  <c r="AS27" i="5"/>
  <c r="AL27" i="5"/>
  <c r="F27" i="6" s="1"/>
  <c r="AK27" i="5"/>
  <c r="AD27" i="5"/>
  <c r="E27" i="6" s="1"/>
  <c r="AC27" i="5"/>
  <c r="V27" i="5"/>
  <c r="D27" i="6" s="1"/>
  <c r="U27" i="5"/>
  <c r="N27" i="5"/>
  <c r="C27" i="6" s="1"/>
  <c r="M27" i="5"/>
  <c r="EK26" i="5"/>
  <c r="CS26" i="21" s="1"/>
  <c r="EJ26" i="5"/>
  <c r="CQ26" i="21" s="1"/>
  <c r="EI26" i="5"/>
  <c r="CO26" i="21" s="1"/>
  <c r="EH26" i="5"/>
  <c r="CM26" i="21" s="1"/>
  <c r="EG26" i="5"/>
  <c r="CK26" i="21" s="1"/>
  <c r="ED26" i="5"/>
  <c r="EC26" i="5"/>
  <c r="DV26" i="5"/>
  <c r="DU26" i="5"/>
  <c r="DN26" i="5"/>
  <c r="P26" i="6" s="1"/>
  <c r="O26" i="15" s="1"/>
  <c r="DM26" i="5"/>
  <c r="DF26" i="5"/>
  <c r="O26" i="6" s="1"/>
  <c r="N26" i="15" s="1"/>
  <c r="DE26" i="5"/>
  <c r="CX26" i="5"/>
  <c r="CW26" i="5"/>
  <c r="CP26" i="5"/>
  <c r="CO26" i="5"/>
  <c r="CH26" i="5"/>
  <c r="CG26" i="5"/>
  <c r="BZ26" i="5"/>
  <c r="BY26" i="5"/>
  <c r="BR26" i="5"/>
  <c r="BQ26" i="5"/>
  <c r="BJ26" i="5"/>
  <c r="BI26" i="5"/>
  <c r="BB26" i="5"/>
  <c r="BA26" i="5"/>
  <c r="AT26" i="5"/>
  <c r="AS26" i="5"/>
  <c r="AL26" i="5"/>
  <c r="AK26" i="5"/>
  <c r="AD26" i="5"/>
  <c r="E26" i="6" s="1"/>
  <c r="E26" i="15" s="1"/>
  <c r="AC26" i="5"/>
  <c r="V26" i="5"/>
  <c r="D26" i="6" s="1"/>
  <c r="D26" i="15" s="1"/>
  <c r="U26" i="5"/>
  <c r="N26" i="5"/>
  <c r="C26" i="6" s="1"/>
  <c r="M26" i="5"/>
  <c r="EK25" i="5"/>
  <c r="CS25" i="21" s="1"/>
  <c r="EJ25" i="5"/>
  <c r="CQ25" i="21" s="1"/>
  <c r="EI25" i="5"/>
  <c r="CO25" i="21" s="1"/>
  <c r="EH25" i="5"/>
  <c r="CM25" i="21" s="1"/>
  <c r="EG25" i="5"/>
  <c r="ED25" i="5"/>
  <c r="EC25" i="5"/>
  <c r="DV25" i="5"/>
  <c r="DU25" i="5"/>
  <c r="DN25" i="5"/>
  <c r="DM25" i="5"/>
  <c r="DF25" i="5"/>
  <c r="DE25" i="5"/>
  <c r="CX25" i="5"/>
  <c r="CW25" i="5"/>
  <c r="CP25" i="5"/>
  <c r="CO25" i="5"/>
  <c r="CH25" i="5"/>
  <c r="CG25" i="5"/>
  <c r="BZ25" i="5"/>
  <c r="BY25" i="5"/>
  <c r="BR25" i="5"/>
  <c r="BQ25" i="5"/>
  <c r="BJ25" i="5"/>
  <c r="BI25" i="5"/>
  <c r="BB25" i="5"/>
  <c r="BA25" i="5"/>
  <c r="AT25" i="5"/>
  <c r="AS25" i="5"/>
  <c r="AL25" i="5"/>
  <c r="AK25" i="5"/>
  <c r="AD25" i="5"/>
  <c r="AC25" i="5"/>
  <c r="V25" i="5"/>
  <c r="U25" i="5"/>
  <c r="N25" i="5"/>
  <c r="C25" i="6" s="1"/>
  <c r="M25" i="5"/>
  <c r="EK24" i="5"/>
  <c r="CS24" i="21" s="1"/>
  <c r="EJ24" i="5"/>
  <c r="CQ24" i="21" s="1"/>
  <c r="EI24" i="5"/>
  <c r="CO24" i="21" s="1"/>
  <c r="EH24" i="5"/>
  <c r="CM24" i="21" s="1"/>
  <c r="EG24" i="5"/>
  <c r="CK24" i="21" s="1"/>
  <c r="ED24" i="5"/>
  <c r="EC24" i="5"/>
  <c r="DV24" i="5"/>
  <c r="DU24" i="5"/>
  <c r="DN24" i="5"/>
  <c r="P24" i="6" s="1"/>
  <c r="O24" i="15" s="1"/>
  <c r="DM24" i="5"/>
  <c r="DF24" i="5"/>
  <c r="O24" i="6" s="1"/>
  <c r="N24" i="15" s="1"/>
  <c r="DE24" i="5"/>
  <c r="CX24" i="5"/>
  <c r="CW24" i="5"/>
  <c r="CP24" i="5"/>
  <c r="CO24" i="5"/>
  <c r="CH24" i="5"/>
  <c r="CG24" i="5"/>
  <c r="BZ24" i="5"/>
  <c r="BY24" i="5"/>
  <c r="BR24" i="5"/>
  <c r="BQ24" i="5"/>
  <c r="BJ24" i="5"/>
  <c r="BI24" i="5"/>
  <c r="BB24" i="5"/>
  <c r="BA24" i="5"/>
  <c r="AT24" i="5"/>
  <c r="AS24" i="5"/>
  <c r="AL24" i="5"/>
  <c r="AK24" i="5"/>
  <c r="AD24" i="5"/>
  <c r="E24" i="6" s="1"/>
  <c r="E24" i="15" s="1"/>
  <c r="AC24" i="5"/>
  <c r="V24" i="5"/>
  <c r="D24" i="6" s="1"/>
  <c r="D24" i="15" s="1"/>
  <c r="U24" i="5"/>
  <c r="N24" i="5"/>
  <c r="C24" i="6" s="1"/>
  <c r="M24" i="5"/>
  <c r="EK23" i="5"/>
  <c r="CS23" i="21" s="1"/>
  <c r="EJ23" i="5"/>
  <c r="CQ23" i="21" s="1"/>
  <c r="EI23" i="5"/>
  <c r="CO23" i="21" s="1"/>
  <c r="EH23" i="5"/>
  <c r="CM23" i="21" s="1"/>
  <c r="EG23" i="5"/>
  <c r="CK23" i="21" s="1"/>
  <c r="ED23" i="5"/>
  <c r="EC23" i="5"/>
  <c r="DV23" i="5"/>
  <c r="DU23" i="5"/>
  <c r="DN23" i="5"/>
  <c r="P23" i="6" s="1"/>
  <c r="O23" i="15" s="1"/>
  <c r="DM23" i="5"/>
  <c r="DF23" i="5"/>
  <c r="O23" i="6" s="1"/>
  <c r="N23" i="15" s="1"/>
  <c r="DE23" i="5"/>
  <c r="CX23" i="5"/>
  <c r="CW23" i="5"/>
  <c r="CP23" i="5"/>
  <c r="CO23" i="5"/>
  <c r="CH23" i="5"/>
  <c r="CG23" i="5"/>
  <c r="BZ23" i="5"/>
  <c r="BY23" i="5"/>
  <c r="BR23" i="5"/>
  <c r="BQ23" i="5"/>
  <c r="BJ23" i="5"/>
  <c r="BI23" i="5"/>
  <c r="BB23" i="5"/>
  <c r="BA23" i="5"/>
  <c r="AT23" i="5"/>
  <c r="AS23" i="5"/>
  <c r="AL23" i="5"/>
  <c r="AK23" i="5"/>
  <c r="AD23" i="5"/>
  <c r="E23" i="6" s="1"/>
  <c r="E23" i="15" s="1"/>
  <c r="AC23" i="5"/>
  <c r="V23" i="5"/>
  <c r="D23" i="6" s="1"/>
  <c r="D23" i="15" s="1"/>
  <c r="U23" i="5"/>
  <c r="N23" i="5"/>
  <c r="C23" i="6" s="1"/>
  <c r="M23" i="5"/>
  <c r="EK22" i="5"/>
  <c r="CS22" i="21" s="1"/>
  <c r="EJ22" i="5"/>
  <c r="CQ22" i="21" s="1"/>
  <c r="EI22" i="5"/>
  <c r="CO22" i="21" s="1"/>
  <c r="EH22" i="5"/>
  <c r="CM22" i="21" s="1"/>
  <c r="EG22" i="5"/>
  <c r="CK22" i="21" s="1"/>
  <c r="ED22" i="5"/>
  <c r="EC22" i="5"/>
  <c r="DV22" i="5"/>
  <c r="DU22" i="5"/>
  <c r="DN22" i="5"/>
  <c r="P22" i="6" s="1"/>
  <c r="O22" i="15" s="1"/>
  <c r="DM22" i="5"/>
  <c r="DF22" i="5"/>
  <c r="O22" i="6" s="1"/>
  <c r="N22" i="15" s="1"/>
  <c r="DE22" i="5"/>
  <c r="CX22" i="5"/>
  <c r="CW22" i="5"/>
  <c r="CP22" i="5"/>
  <c r="CO22" i="5"/>
  <c r="CH22" i="5"/>
  <c r="CG22" i="5"/>
  <c r="BZ22" i="5"/>
  <c r="BY22" i="5"/>
  <c r="BR22" i="5"/>
  <c r="J22" i="6" s="1"/>
  <c r="J22" i="15" s="1"/>
  <c r="BQ22" i="5"/>
  <c r="BJ22" i="5"/>
  <c r="I22" i="6" s="1"/>
  <c r="I22" i="15" s="1"/>
  <c r="BI22" i="5"/>
  <c r="BB22" i="5"/>
  <c r="H22" i="6" s="1"/>
  <c r="H22" i="15" s="1"/>
  <c r="BA22" i="5"/>
  <c r="AT22" i="5"/>
  <c r="G22" i="6" s="1"/>
  <c r="G22" i="15" s="1"/>
  <c r="AS22" i="5"/>
  <c r="AL22" i="5"/>
  <c r="F22" i="6" s="1"/>
  <c r="F22" i="15" s="1"/>
  <c r="AK22" i="5"/>
  <c r="AD22" i="5"/>
  <c r="E22" i="6" s="1"/>
  <c r="E22" i="15" s="1"/>
  <c r="AC22" i="5"/>
  <c r="V22" i="5"/>
  <c r="D22" i="6" s="1"/>
  <c r="D22" i="15" s="1"/>
  <c r="U22" i="5"/>
  <c r="N22" i="5"/>
  <c r="C22" i="6" s="1"/>
  <c r="M22" i="5"/>
  <c r="EK21" i="5"/>
  <c r="EJ21" i="5"/>
  <c r="EI21" i="5"/>
  <c r="EH21" i="5"/>
  <c r="EG21" i="5"/>
  <c r="ED21" i="5"/>
  <c r="EC21" i="5"/>
  <c r="DV21" i="5"/>
  <c r="DU21" i="5"/>
  <c r="DN21" i="5"/>
  <c r="DM21" i="5"/>
  <c r="DF21" i="5"/>
  <c r="DE21" i="5"/>
  <c r="CX21" i="5"/>
  <c r="CW21" i="5"/>
  <c r="CP21" i="5"/>
  <c r="CO21" i="5"/>
  <c r="CH21" i="5"/>
  <c r="CG21" i="5"/>
  <c r="BZ21" i="5"/>
  <c r="BY21" i="5"/>
  <c r="BR21" i="5"/>
  <c r="BQ21" i="5"/>
  <c r="BJ21" i="5"/>
  <c r="BI21" i="5"/>
  <c r="BB21" i="5"/>
  <c r="BA21" i="5"/>
  <c r="AT21" i="5"/>
  <c r="AS21" i="5"/>
  <c r="AL21" i="5"/>
  <c r="AK21" i="5"/>
  <c r="AD21" i="5"/>
  <c r="AC21" i="5"/>
  <c r="V21" i="5"/>
  <c r="U21" i="5"/>
  <c r="N21" i="5"/>
  <c r="M21" i="5"/>
  <c r="EK20" i="5"/>
  <c r="EJ20" i="5"/>
  <c r="EI20" i="5"/>
  <c r="EH20" i="5"/>
  <c r="EG20" i="5"/>
  <c r="ED20" i="5"/>
  <c r="EC20" i="5"/>
  <c r="DV20" i="5"/>
  <c r="DU20" i="5"/>
  <c r="DN20" i="5"/>
  <c r="DM20" i="5"/>
  <c r="DF20" i="5"/>
  <c r="DE20" i="5"/>
  <c r="CX20" i="5"/>
  <c r="CW20" i="5"/>
  <c r="CP20" i="5"/>
  <c r="CO20" i="5"/>
  <c r="CH20" i="5"/>
  <c r="CG20" i="5"/>
  <c r="BZ20" i="5"/>
  <c r="BY20" i="5"/>
  <c r="BR20" i="5"/>
  <c r="BQ20" i="5"/>
  <c r="BJ20" i="5"/>
  <c r="BI20" i="5"/>
  <c r="BB20" i="5"/>
  <c r="BA20" i="5"/>
  <c r="AT20" i="5"/>
  <c r="AS20" i="5"/>
  <c r="AL20" i="5"/>
  <c r="AK20" i="5"/>
  <c r="AD20" i="5"/>
  <c r="AC20" i="5"/>
  <c r="V20" i="5"/>
  <c r="U20" i="5"/>
  <c r="N20" i="5"/>
  <c r="M20" i="5"/>
  <c r="EK19" i="5"/>
  <c r="EJ19" i="5"/>
  <c r="EI19" i="5"/>
  <c r="EH19" i="5"/>
  <c r="EG19" i="5"/>
  <c r="ED19" i="5"/>
  <c r="EC19" i="5"/>
  <c r="DV19" i="5"/>
  <c r="DU19" i="5"/>
  <c r="DN19" i="5"/>
  <c r="DM19" i="5"/>
  <c r="DF19" i="5"/>
  <c r="DE19" i="5"/>
  <c r="CX19" i="5"/>
  <c r="CW19" i="5"/>
  <c r="CP19" i="5"/>
  <c r="CO19" i="5"/>
  <c r="CH19" i="5"/>
  <c r="CG19" i="5"/>
  <c r="BZ19" i="5"/>
  <c r="BY19" i="5"/>
  <c r="BR19" i="5"/>
  <c r="BQ19" i="5"/>
  <c r="BJ19" i="5"/>
  <c r="BI19" i="5"/>
  <c r="BB19" i="5"/>
  <c r="BA19" i="5"/>
  <c r="AT19" i="5"/>
  <c r="AS19" i="5"/>
  <c r="AL19" i="5"/>
  <c r="AK19" i="5"/>
  <c r="AD19" i="5"/>
  <c r="AC19" i="5"/>
  <c r="V19" i="5"/>
  <c r="U19" i="5"/>
  <c r="N19" i="5"/>
  <c r="M19" i="5"/>
  <c r="EK18" i="5"/>
  <c r="EJ18" i="5"/>
  <c r="EI18" i="5"/>
  <c r="EH18" i="5"/>
  <c r="EG18" i="5"/>
  <c r="ED18" i="5"/>
  <c r="EC18" i="5"/>
  <c r="DV18" i="5"/>
  <c r="DU18" i="5"/>
  <c r="DN18" i="5"/>
  <c r="DM18" i="5"/>
  <c r="DF18" i="5"/>
  <c r="DE18" i="5"/>
  <c r="CX18" i="5"/>
  <c r="CW18" i="5"/>
  <c r="CP18" i="5"/>
  <c r="CO18" i="5"/>
  <c r="CH18" i="5"/>
  <c r="CG18" i="5"/>
  <c r="BZ18" i="5"/>
  <c r="BY18" i="5"/>
  <c r="BR18" i="5"/>
  <c r="BQ18" i="5"/>
  <c r="BJ18" i="5"/>
  <c r="BI18" i="5"/>
  <c r="BB18" i="5"/>
  <c r="BA18" i="5"/>
  <c r="AT18" i="5"/>
  <c r="AS18" i="5"/>
  <c r="AL18" i="5"/>
  <c r="AK18" i="5"/>
  <c r="AD18" i="5"/>
  <c r="AC18" i="5"/>
  <c r="V18" i="5"/>
  <c r="U18" i="5"/>
  <c r="N18" i="5"/>
  <c r="M18" i="5"/>
  <c r="EK17" i="5"/>
  <c r="EJ17" i="5"/>
  <c r="EI17" i="5"/>
  <c r="EH17" i="5"/>
  <c r="EG17" i="5"/>
  <c r="ED17" i="5"/>
  <c r="EC17" i="5"/>
  <c r="DV17" i="5"/>
  <c r="DU17" i="5"/>
  <c r="DN17" i="5"/>
  <c r="DM17" i="5"/>
  <c r="DF17" i="5"/>
  <c r="DE17" i="5"/>
  <c r="CX17" i="5"/>
  <c r="CW17" i="5"/>
  <c r="CP17" i="5"/>
  <c r="CO17" i="5"/>
  <c r="CH17" i="5"/>
  <c r="CG17" i="5"/>
  <c r="BZ17" i="5"/>
  <c r="BY17" i="5"/>
  <c r="BR17" i="5"/>
  <c r="BQ17" i="5"/>
  <c r="BJ17" i="5"/>
  <c r="BI17" i="5"/>
  <c r="BB17" i="5"/>
  <c r="BA17" i="5"/>
  <c r="AT17" i="5"/>
  <c r="AS17" i="5"/>
  <c r="AL17" i="5"/>
  <c r="AK17" i="5"/>
  <c r="AD17" i="5"/>
  <c r="AC17" i="5"/>
  <c r="V17" i="5"/>
  <c r="U17" i="5"/>
  <c r="N17" i="5"/>
  <c r="M17" i="5"/>
  <c r="EK16" i="5"/>
  <c r="EJ16" i="5"/>
  <c r="EI16" i="5"/>
  <c r="EH16" i="5"/>
  <c r="EG16" i="5"/>
  <c r="ED16" i="5"/>
  <c r="EC16" i="5"/>
  <c r="DV16" i="5"/>
  <c r="DU16" i="5"/>
  <c r="DN16" i="5"/>
  <c r="DM16" i="5"/>
  <c r="DF16" i="5"/>
  <c r="DE16" i="5"/>
  <c r="CX16" i="5"/>
  <c r="CW16" i="5"/>
  <c r="CP16" i="5"/>
  <c r="CO16" i="5"/>
  <c r="CH16" i="5"/>
  <c r="CG16" i="5"/>
  <c r="BZ16" i="5"/>
  <c r="BY16" i="5"/>
  <c r="BR16" i="5"/>
  <c r="BQ16" i="5"/>
  <c r="BJ16" i="5"/>
  <c r="BI16" i="5"/>
  <c r="BB16" i="5"/>
  <c r="BA16" i="5"/>
  <c r="AT16" i="5"/>
  <c r="AS16" i="5"/>
  <c r="AL16" i="5"/>
  <c r="AK16" i="5"/>
  <c r="AD16" i="5"/>
  <c r="AC16" i="5"/>
  <c r="V16" i="5"/>
  <c r="U16" i="5"/>
  <c r="N16" i="5"/>
  <c r="M16" i="5"/>
  <c r="EK15" i="5"/>
  <c r="CS15" i="21" s="1"/>
  <c r="EJ15" i="5"/>
  <c r="CQ15" i="21" s="1"/>
  <c r="EI15" i="5"/>
  <c r="CO15" i="21" s="1"/>
  <c r="EH15" i="5"/>
  <c r="CM15" i="21" s="1"/>
  <c r="EG15" i="5"/>
  <c r="CK15" i="21" s="1"/>
  <c r="ED15" i="5"/>
  <c r="EC15" i="5"/>
  <c r="DV15" i="5"/>
  <c r="Q15" i="6" s="1"/>
  <c r="P15" i="15" s="1"/>
  <c r="DU15" i="5"/>
  <c r="DN15" i="5"/>
  <c r="P15" i="6" s="1"/>
  <c r="O15" i="15" s="1"/>
  <c r="DM15" i="5"/>
  <c r="DF15" i="5"/>
  <c r="O15" i="6" s="1"/>
  <c r="N15" i="15" s="1"/>
  <c r="DE15" i="5"/>
  <c r="CX15" i="5"/>
  <c r="CW15" i="5"/>
  <c r="CP15" i="5"/>
  <c r="CO15" i="5"/>
  <c r="CH15" i="5"/>
  <c r="CG15" i="5"/>
  <c r="BZ15" i="5"/>
  <c r="BY15" i="5"/>
  <c r="BR15" i="5"/>
  <c r="BQ15" i="5"/>
  <c r="BJ15" i="5"/>
  <c r="BI15" i="5"/>
  <c r="BB15" i="5"/>
  <c r="BA15" i="5"/>
  <c r="AT15" i="5"/>
  <c r="AS15" i="5"/>
  <c r="AL15" i="5"/>
  <c r="AK15" i="5"/>
  <c r="AD15" i="5"/>
  <c r="E15" i="6" s="1"/>
  <c r="E15" i="15" s="1"/>
  <c r="AC15" i="5"/>
  <c r="V15" i="5"/>
  <c r="D15" i="6" s="1"/>
  <c r="D15" i="15" s="1"/>
  <c r="U15" i="5"/>
  <c r="N15" i="5"/>
  <c r="C15" i="6" s="1"/>
  <c r="M15" i="5"/>
  <c r="EK14" i="5"/>
  <c r="EJ14" i="5"/>
  <c r="EI14" i="5"/>
  <c r="EH14" i="5"/>
  <c r="EG14" i="5"/>
  <c r="ED14" i="5"/>
  <c r="EC14" i="5"/>
  <c r="DV14" i="5"/>
  <c r="DU14" i="5"/>
  <c r="DN14" i="5"/>
  <c r="DM14" i="5"/>
  <c r="DF14" i="5"/>
  <c r="DE14" i="5"/>
  <c r="CX14" i="5"/>
  <c r="CW14" i="5"/>
  <c r="CP14" i="5"/>
  <c r="CO14" i="5"/>
  <c r="CH14" i="5"/>
  <c r="CG14" i="5"/>
  <c r="BZ14" i="5"/>
  <c r="BY14" i="5"/>
  <c r="BR14" i="5"/>
  <c r="BQ14" i="5"/>
  <c r="BJ14" i="5"/>
  <c r="BI14" i="5"/>
  <c r="BB14" i="5"/>
  <c r="BA14" i="5"/>
  <c r="AT14" i="5"/>
  <c r="AS14" i="5"/>
  <c r="AL14" i="5"/>
  <c r="AK14" i="5"/>
  <c r="AD14" i="5"/>
  <c r="AC14" i="5"/>
  <c r="V14" i="5"/>
  <c r="U14" i="5"/>
  <c r="N14" i="5"/>
  <c r="M14" i="5"/>
  <c r="EK13" i="5"/>
  <c r="EJ13" i="5"/>
  <c r="EI13" i="5"/>
  <c r="EH13" i="5"/>
  <c r="EG13" i="5"/>
  <c r="ED13" i="5"/>
  <c r="EC13" i="5"/>
  <c r="DV13" i="5"/>
  <c r="DU13" i="5"/>
  <c r="DN13" i="5"/>
  <c r="DM13" i="5"/>
  <c r="DF13" i="5"/>
  <c r="DE13" i="5"/>
  <c r="CX13" i="5"/>
  <c r="CW13" i="5"/>
  <c r="CP13" i="5"/>
  <c r="CO13" i="5"/>
  <c r="CH13" i="5"/>
  <c r="CG13" i="5"/>
  <c r="BZ13" i="5"/>
  <c r="BY13" i="5"/>
  <c r="BR13" i="5"/>
  <c r="BQ13" i="5"/>
  <c r="BJ13" i="5"/>
  <c r="BI13" i="5"/>
  <c r="BB13" i="5"/>
  <c r="BA13" i="5"/>
  <c r="AT13" i="5"/>
  <c r="AS13" i="5"/>
  <c r="AL13" i="5"/>
  <c r="AK13" i="5"/>
  <c r="AD13" i="5"/>
  <c r="AC13" i="5"/>
  <c r="V13" i="5"/>
  <c r="U13" i="5"/>
  <c r="N13" i="5"/>
  <c r="M13" i="5"/>
  <c r="EK12" i="5"/>
  <c r="CS12" i="21" s="1"/>
  <c r="EJ12" i="5"/>
  <c r="CQ12" i="21" s="1"/>
  <c r="EI12" i="5"/>
  <c r="CO12" i="21" s="1"/>
  <c r="EH12" i="5"/>
  <c r="CM12" i="21" s="1"/>
  <c r="EG12" i="5"/>
  <c r="CK12" i="21" s="1"/>
  <c r="ED12" i="5"/>
  <c r="EC12" i="5"/>
  <c r="DV12" i="5"/>
  <c r="DU12" i="5"/>
  <c r="DN12" i="5"/>
  <c r="P12" i="6" s="1"/>
  <c r="O12" i="15" s="1"/>
  <c r="DM12" i="5"/>
  <c r="DF12" i="5"/>
  <c r="O12" i="6" s="1"/>
  <c r="N12" i="15" s="1"/>
  <c r="DE12" i="5"/>
  <c r="CX12" i="5"/>
  <c r="CW12" i="5"/>
  <c r="CP12" i="5"/>
  <c r="CO12" i="5"/>
  <c r="CH12" i="5"/>
  <c r="CG12" i="5"/>
  <c r="BZ12" i="5"/>
  <c r="BY12" i="5"/>
  <c r="BR12" i="5"/>
  <c r="BQ12" i="5"/>
  <c r="BJ12" i="5"/>
  <c r="BI12" i="5"/>
  <c r="BB12" i="5"/>
  <c r="BA12" i="5"/>
  <c r="AT12" i="5"/>
  <c r="AS12" i="5"/>
  <c r="AL12" i="5"/>
  <c r="AK12" i="5"/>
  <c r="AD12" i="5"/>
  <c r="E12" i="6" s="1"/>
  <c r="E12" i="15" s="1"/>
  <c r="AC12" i="5"/>
  <c r="V12" i="5"/>
  <c r="D12" i="6" s="1"/>
  <c r="U12" i="5"/>
  <c r="N12" i="5"/>
  <c r="C12" i="6" s="1"/>
  <c r="C12" i="15" s="1"/>
  <c r="M12" i="5"/>
  <c r="EK11" i="5"/>
  <c r="EJ11" i="5"/>
  <c r="EI11" i="5"/>
  <c r="EH11" i="5"/>
  <c r="EG11" i="5"/>
  <c r="ED11" i="5"/>
  <c r="EC11" i="5"/>
  <c r="DV11" i="5"/>
  <c r="DU11" i="5"/>
  <c r="DN11" i="5"/>
  <c r="DM11" i="5"/>
  <c r="DF11" i="5"/>
  <c r="DE11" i="5"/>
  <c r="CX11" i="5"/>
  <c r="CW11" i="5"/>
  <c r="CP11" i="5"/>
  <c r="CO11" i="5"/>
  <c r="CH11" i="5"/>
  <c r="CG11" i="5"/>
  <c r="BZ11" i="5"/>
  <c r="BY11" i="5"/>
  <c r="BR11" i="5"/>
  <c r="BQ11" i="5"/>
  <c r="BJ11" i="5"/>
  <c r="BI11" i="5"/>
  <c r="BB11" i="5"/>
  <c r="BA11" i="5"/>
  <c r="AT11" i="5"/>
  <c r="AS11" i="5"/>
  <c r="AL11" i="5"/>
  <c r="AK11" i="5"/>
  <c r="AD11" i="5"/>
  <c r="AC11" i="5"/>
  <c r="V11" i="5"/>
  <c r="U11" i="5"/>
  <c r="N11" i="5"/>
  <c r="M11" i="5"/>
  <c r="EK10" i="5"/>
  <c r="CS10" i="21" s="1"/>
  <c r="EJ10" i="5"/>
  <c r="CQ10" i="21" s="1"/>
  <c r="EI10" i="5"/>
  <c r="CO10" i="21" s="1"/>
  <c r="EH10" i="5"/>
  <c r="CM10" i="21" s="1"/>
  <c r="EG10" i="5"/>
  <c r="CK10" i="21" s="1"/>
  <c r="ED10" i="5"/>
  <c r="EC10" i="5"/>
  <c r="DV10" i="5"/>
  <c r="DU10" i="5"/>
  <c r="DN10" i="5"/>
  <c r="P10" i="6" s="1"/>
  <c r="O10" i="15" s="1"/>
  <c r="DM10" i="5"/>
  <c r="DF10" i="5"/>
  <c r="O10" i="6" s="1"/>
  <c r="N10" i="15" s="1"/>
  <c r="DE10" i="5"/>
  <c r="CX10" i="5"/>
  <c r="CW10" i="5"/>
  <c r="CP10" i="5"/>
  <c r="CO10" i="5"/>
  <c r="CH10" i="5"/>
  <c r="CG10" i="5"/>
  <c r="BZ10" i="5"/>
  <c r="BY10" i="5"/>
  <c r="BR10" i="5"/>
  <c r="J10" i="6" s="1"/>
  <c r="J10" i="15" s="1"/>
  <c r="BQ10" i="5"/>
  <c r="BJ10" i="5"/>
  <c r="I10" i="6" s="1"/>
  <c r="I10" i="15" s="1"/>
  <c r="BI10" i="5"/>
  <c r="BB10" i="5"/>
  <c r="H10" i="6" s="1"/>
  <c r="H10" i="15" s="1"/>
  <c r="BA10" i="5"/>
  <c r="AT10" i="5"/>
  <c r="G10" i="6" s="1"/>
  <c r="G10" i="15" s="1"/>
  <c r="AS10" i="5"/>
  <c r="AL10" i="5"/>
  <c r="F10" i="6" s="1"/>
  <c r="F10" i="15" s="1"/>
  <c r="AK10" i="5"/>
  <c r="AD10" i="5"/>
  <c r="E10" i="6" s="1"/>
  <c r="E10" i="15" s="1"/>
  <c r="AC10" i="5"/>
  <c r="V10" i="5"/>
  <c r="D10" i="6" s="1"/>
  <c r="D10" i="15" s="1"/>
  <c r="U10" i="5"/>
  <c r="N10" i="5"/>
  <c r="C10" i="6" s="1"/>
  <c r="M10" i="5"/>
  <c r="EK9" i="5"/>
  <c r="CS9" i="21" s="1"/>
  <c r="EJ9" i="5"/>
  <c r="CQ9" i="21" s="1"/>
  <c r="EI9" i="5"/>
  <c r="CO9" i="21" s="1"/>
  <c r="EH9" i="5"/>
  <c r="CM9" i="21" s="1"/>
  <c r="EG9" i="5"/>
  <c r="CK9" i="21" s="1"/>
  <c r="ED9" i="5"/>
  <c r="EC9" i="5"/>
  <c r="DV9" i="5"/>
  <c r="DU9" i="5"/>
  <c r="DN9" i="5"/>
  <c r="P9" i="6" s="1"/>
  <c r="O9" i="15" s="1"/>
  <c r="DM9" i="5"/>
  <c r="DF9" i="5"/>
  <c r="O9" i="6" s="1"/>
  <c r="N9" i="15" s="1"/>
  <c r="DE9" i="5"/>
  <c r="CX9" i="5"/>
  <c r="CW9" i="5"/>
  <c r="CP9" i="5"/>
  <c r="CO9" i="5"/>
  <c r="CH9" i="5"/>
  <c r="CG9" i="5"/>
  <c r="BZ9" i="5"/>
  <c r="BY9" i="5"/>
  <c r="BR9" i="5"/>
  <c r="J9" i="6" s="1"/>
  <c r="J9" i="15" s="1"/>
  <c r="BQ9" i="5"/>
  <c r="BJ9" i="5"/>
  <c r="I9" i="6" s="1"/>
  <c r="I9" i="15" s="1"/>
  <c r="BI9" i="5"/>
  <c r="BB9" i="5"/>
  <c r="H9" i="6" s="1"/>
  <c r="H9" i="15" s="1"/>
  <c r="BA9" i="5"/>
  <c r="AT9" i="5"/>
  <c r="G9" i="6" s="1"/>
  <c r="G9" i="15" s="1"/>
  <c r="AS9" i="5"/>
  <c r="AL9" i="5"/>
  <c r="F9" i="6" s="1"/>
  <c r="F9" i="15" s="1"/>
  <c r="AK9" i="5"/>
  <c r="AD9" i="5"/>
  <c r="E9" i="6" s="1"/>
  <c r="E9" i="15" s="1"/>
  <c r="AC9" i="5"/>
  <c r="V9" i="5"/>
  <c r="D9" i="6" s="1"/>
  <c r="D9" i="15" s="1"/>
  <c r="U9" i="5"/>
  <c r="N9" i="5"/>
  <c r="C9" i="6" s="1"/>
  <c r="M9" i="5"/>
  <c r="EK8" i="5"/>
  <c r="CS8" i="21" s="1"/>
  <c r="EJ8" i="5"/>
  <c r="CQ8" i="21" s="1"/>
  <c r="EI8" i="5"/>
  <c r="CO8" i="21" s="1"/>
  <c r="EH8" i="5"/>
  <c r="CM8" i="21" s="1"/>
  <c r="EG8" i="5"/>
  <c r="CK8" i="21" s="1"/>
  <c r="ED8" i="5"/>
  <c r="EC8" i="5"/>
  <c r="DV8" i="5"/>
  <c r="DU8" i="5"/>
  <c r="DN8" i="5"/>
  <c r="P8" i="6" s="1"/>
  <c r="O8" i="15" s="1"/>
  <c r="DM8" i="5"/>
  <c r="DF8" i="5"/>
  <c r="O8" i="6" s="1"/>
  <c r="N8" i="15" s="1"/>
  <c r="DE8" i="5"/>
  <c r="CX8" i="5"/>
  <c r="CW8" i="5"/>
  <c r="CP8" i="5"/>
  <c r="CO8" i="5"/>
  <c r="CH8" i="5"/>
  <c r="CG8" i="5"/>
  <c r="BZ8" i="5"/>
  <c r="BY8" i="5"/>
  <c r="BR8" i="5"/>
  <c r="BQ8" i="5"/>
  <c r="BJ8" i="5"/>
  <c r="BI8" i="5"/>
  <c r="BB8" i="5"/>
  <c r="BA8" i="5"/>
  <c r="AT8" i="5"/>
  <c r="AS8" i="5"/>
  <c r="AL8" i="5"/>
  <c r="AK8" i="5"/>
  <c r="AD8" i="5"/>
  <c r="E8" i="6" s="1"/>
  <c r="E8" i="15" s="1"/>
  <c r="AC8" i="5"/>
  <c r="V8" i="5"/>
  <c r="D8" i="6" s="1"/>
  <c r="D8" i="15" s="1"/>
  <c r="U8" i="5"/>
  <c r="N8" i="5"/>
  <c r="C8" i="6" s="1"/>
  <c r="M8" i="5"/>
  <c r="EK7" i="5"/>
  <c r="CS7" i="21" s="1"/>
  <c r="DF7" i="21" s="1"/>
  <c r="DG7" i="21" s="1"/>
  <c r="EJ7" i="5"/>
  <c r="EI7" i="5"/>
  <c r="CO7" i="21" s="1"/>
  <c r="DB7" i="21" s="1"/>
  <c r="DC7" i="21" s="1"/>
  <c r="EH7" i="5"/>
  <c r="EG7" i="5"/>
  <c r="CK7" i="21" s="1"/>
  <c r="CX7" i="21" s="1"/>
  <c r="CY7" i="21" s="1"/>
  <c r="ED7" i="5"/>
  <c r="R7" i="6" s="1"/>
  <c r="EC7" i="5"/>
  <c r="DV7" i="5"/>
  <c r="Q7" i="6" s="1"/>
  <c r="DU7" i="5"/>
  <c r="DN7" i="5"/>
  <c r="P7" i="6" s="1"/>
  <c r="DM7" i="5"/>
  <c r="DF7" i="5"/>
  <c r="O7" i="6" s="1"/>
  <c r="DE7" i="5"/>
  <c r="CX7" i="5"/>
  <c r="N7" i="6" s="1"/>
  <c r="CW7" i="5"/>
  <c r="CP7" i="5"/>
  <c r="M7" i="6" s="1"/>
  <c r="CO7" i="5"/>
  <c r="CH7" i="5"/>
  <c r="L7" i="6" s="1"/>
  <c r="CG7" i="5"/>
  <c r="BZ7" i="5"/>
  <c r="K7" i="6" s="1"/>
  <c r="BY7" i="5"/>
  <c r="BR7" i="5"/>
  <c r="J7" i="6" s="1"/>
  <c r="BQ7" i="5"/>
  <c r="BJ7" i="5"/>
  <c r="I7" i="6" s="1"/>
  <c r="BI7" i="5"/>
  <c r="BB7" i="5"/>
  <c r="H7" i="6" s="1"/>
  <c r="BA7" i="5"/>
  <c r="AT7" i="5"/>
  <c r="G7" i="6" s="1"/>
  <c r="AS7" i="5"/>
  <c r="AL7" i="5"/>
  <c r="F7" i="6" s="1"/>
  <c r="AK7" i="5"/>
  <c r="AD7" i="5"/>
  <c r="E7" i="6" s="1"/>
  <c r="AC7" i="5"/>
  <c r="V7" i="5"/>
  <c r="D7" i="6" s="1"/>
  <c r="U7" i="5"/>
  <c r="N7" i="5"/>
  <c r="C7" i="6" s="1"/>
  <c r="M7" i="5"/>
  <c r="CZ25" i="21" l="1"/>
  <c r="DA25" i="21" s="1"/>
  <c r="CN25" i="21"/>
  <c r="DB25" i="21"/>
  <c r="DC25" i="21" s="1"/>
  <c r="CP25" i="21"/>
  <c r="DD25" i="21"/>
  <c r="DE25" i="21" s="1"/>
  <c r="CR25" i="21"/>
  <c r="DF25" i="21"/>
  <c r="DG25" i="21" s="1"/>
  <c r="CT25" i="21"/>
  <c r="CU25" i="21" s="1"/>
  <c r="CV25" i="21" s="1"/>
  <c r="DH25" i="21" s="1"/>
  <c r="CX23" i="21"/>
  <c r="CY23" i="21" s="1"/>
  <c r="CL23" i="21"/>
  <c r="DD23" i="21"/>
  <c r="DE23" i="21" s="1"/>
  <c r="CR23" i="21"/>
  <c r="DF23" i="21"/>
  <c r="DG23" i="21" s="1"/>
  <c r="CT23" i="21"/>
  <c r="DD22" i="21"/>
  <c r="DE22" i="21" s="1"/>
  <c r="CR22" i="21"/>
  <c r="CX22" i="21"/>
  <c r="CY22" i="21" s="1"/>
  <c r="CL22" i="21"/>
  <c r="DB12" i="21"/>
  <c r="DC12" i="21" s="1"/>
  <c r="CP12" i="21"/>
  <c r="CZ12" i="21"/>
  <c r="DA12" i="21" s="1"/>
  <c r="CN12" i="21"/>
  <c r="CX26" i="21"/>
  <c r="CY26" i="21" s="1"/>
  <c r="CL26" i="21"/>
  <c r="CZ26" i="21"/>
  <c r="DA26" i="21" s="1"/>
  <c r="CN26" i="21"/>
  <c r="DB26" i="21"/>
  <c r="DC26" i="21" s="1"/>
  <c r="CP26" i="21"/>
  <c r="DD26" i="21"/>
  <c r="DE26" i="21" s="1"/>
  <c r="CR26" i="21"/>
  <c r="C26" i="15"/>
  <c r="T26" i="6"/>
  <c r="V26" i="15" s="1"/>
  <c r="DF26" i="21"/>
  <c r="DG26" i="21" s="1"/>
  <c r="CT26" i="21"/>
  <c r="DF24" i="21"/>
  <c r="DG24" i="21" s="1"/>
  <c r="CT24" i="21"/>
  <c r="DD24" i="21"/>
  <c r="DE24" i="21" s="1"/>
  <c r="CR24" i="21"/>
  <c r="DB24" i="21"/>
  <c r="DC24" i="21" s="1"/>
  <c r="CP24" i="21"/>
  <c r="CZ24" i="21"/>
  <c r="DA24" i="21" s="1"/>
  <c r="CN24" i="21"/>
  <c r="CX24" i="21"/>
  <c r="CY24" i="21" s="1"/>
  <c r="CL24" i="21"/>
  <c r="C24" i="15"/>
  <c r="T24" i="6"/>
  <c r="V24" i="15" s="1"/>
  <c r="CZ23" i="21"/>
  <c r="DA23" i="21" s="1"/>
  <c r="CN23" i="21"/>
  <c r="C23" i="15"/>
  <c r="T23" i="6"/>
  <c r="V23" i="15" s="1"/>
  <c r="DB23" i="21"/>
  <c r="DC23" i="21" s="1"/>
  <c r="CP23" i="21"/>
  <c r="DF22" i="21"/>
  <c r="DG22" i="21" s="1"/>
  <c r="CT22" i="21"/>
  <c r="DB22" i="21"/>
  <c r="DC22" i="21" s="1"/>
  <c r="CP22" i="21"/>
  <c r="CZ22" i="21"/>
  <c r="DA22" i="21" s="1"/>
  <c r="CN22" i="21"/>
  <c r="C22" i="15"/>
  <c r="T22" i="6"/>
  <c r="V22" i="15" s="1"/>
  <c r="DF15" i="21"/>
  <c r="DG15" i="21" s="1"/>
  <c r="CT15" i="21"/>
  <c r="DD15" i="21"/>
  <c r="DE15" i="21" s="1"/>
  <c r="CR15" i="21"/>
  <c r="DB15" i="21"/>
  <c r="DC15" i="21" s="1"/>
  <c r="CP15" i="21"/>
  <c r="CZ15" i="21"/>
  <c r="DA15" i="21" s="1"/>
  <c r="CN15" i="21"/>
  <c r="CX15" i="21"/>
  <c r="CY15" i="21" s="1"/>
  <c r="CL15" i="21"/>
  <c r="C15" i="15"/>
  <c r="T15" i="6"/>
  <c r="V15" i="15" s="1"/>
  <c r="DF12" i="21"/>
  <c r="DG12" i="21" s="1"/>
  <c r="CT12" i="21"/>
  <c r="CX12" i="21"/>
  <c r="CY12" i="21" s="1"/>
  <c r="CL12" i="21"/>
  <c r="DD12" i="21"/>
  <c r="DE12" i="21" s="1"/>
  <c r="CR12" i="21"/>
  <c r="D12" i="15"/>
  <c r="T12" i="6"/>
  <c r="V12" i="15" s="1"/>
  <c r="DD10" i="21"/>
  <c r="DE10" i="21" s="1"/>
  <c r="CR10" i="21"/>
  <c r="CZ10" i="21"/>
  <c r="DA10" i="21" s="1"/>
  <c r="CN10" i="21"/>
  <c r="CX10" i="21"/>
  <c r="CY10" i="21" s="1"/>
  <c r="CL10" i="21"/>
  <c r="DF10" i="21"/>
  <c r="DG10" i="21" s="1"/>
  <c r="CT10" i="21"/>
  <c r="C10" i="15"/>
  <c r="T10" i="6"/>
  <c r="V10" i="15" s="1"/>
  <c r="DB10" i="21"/>
  <c r="DC10" i="21" s="1"/>
  <c r="CP10" i="21"/>
  <c r="DF9" i="21"/>
  <c r="DG9" i="21" s="1"/>
  <c r="CT9" i="21"/>
  <c r="DD9" i="21"/>
  <c r="DE9" i="21" s="1"/>
  <c r="CR9" i="21"/>
  <c r="DB9" i="21"/>
  <c r="DC9" i="21" s="1"/>
  <c r="CP9" i="21"/>
  <c r="CZ9" i="21"/>
  <c r="DA9" i="21" s="1"/>
  <c r="CN9" i="21"/>
  <c r="C9" i="15"/>
  <c r="T9" i="6"/>
  <c r="V9" i="15" s="1"/>
  <c r="CX9" i="21"/>
  <c r="CY9" i="21" s="1"/>
  <c r="CL9" i="21"/>
  <c r="CX8" i="21"/>
  <c r="CY8" i="21" s="1"/>
  <c r="CL8" i="21"/>
  <c r="D31" i="20" s="1"/>
  <c r="DF8" i="21"/>
  <c r="DG8" i="21" s="1"/>
  <c r="CT8" i="21"/>
  <c r="DD8" i="21"/>
  <c r="DE8" i="21" s="1"/>
  <c r="CR8" i="21"/>
  <c r="DB8" i="21"/>
  <c r="DC8" i="21" s="1"/>
  <c r="F38" i="20" s="1"/>
  <c r="CP8" i="21"/>
  <c r="F31" i="20" s="1"/>
  <c r="C8" i="15"/>
  <c r="T8" i="6"/>
  <c r="V8" i="15" s="1"/>
  <c r="CZ8" i="21"/>
  <c r="DA8" i="21" s="1"/>
  <c r="CN8" i="21"/>
  <c r="T27" i="6"/>
  <c r="R25" i="6"/>
  <c r="ED57" i="5"/>
  <c r="ED55" i="5"/>
  <c r="ED56" i="5"/>
  <c r="EC56" i="5"/>
  <c r="EC55" i="5"/>
  <c r="EC57" i="5"/>
  <c r="DU56" i="5"/>
  <c r="DU57" i="5"/>
  <c r="DU55" i="5"/>
  <c r="Q25" i="6"/>
  <c r="DV57" i="5"/>
  <c r="DV55" i="5"/>
  <c r="DV56" i="5"/>
  <c r="P25" i="6"/>
  <c r="O25" i="15" s="1"/>
  <c r="DN55" i="5"/>
  <c r="DN57" i="5"/>
  <c r="DN56" i="5"/>
  <c r="DM56" i="5"/>
  <c r="DM55" i="5"/>
  <c r="DM57" i="5"/>
  <c r="DE57" i="5"/>
  <c r="DE56" i="5"/>
  <c r="DE55" i="5"/>
  <c r="O25" i="6"/>
  <c r="DF57" i="5"/>
  <c r="DF56" i="5"/>
  <c r="DF55" i="5"/>
  <c r="N25" i="6"/>
  <c r="CX57" i="5"/>
  <c r="CX56" i="5"/>
  <c r="CX55" i="5"/>
  <c r="CW56" i="5"/>
  <c r="CW55" i="5"/>
  <c r="CW57" i="5"/>
  <c r="CO56" i="5"/>
  <c r="CO55" i="5"/>
  <c r="CO57" i="5"/>
  <c r="M25" i="6"/>
  <c r="CP57" i="5"/>
  <c r="CP55" i="5"/>
  <c r="CP56" i="5"/>
  <c r="L25" i="6"/>
  <c r="CH56" i="5"/>
  <c r="CH55" i="5"/>
  <c r="CH57" i="5"/>
  <c r="CG55" i="5"/>
  <c r="CG57" i="5"/>
  <c r="CG56" i="5"/>
  <c r="J25" i="6"/>
  <c r="BR55" i="5"/>
  <c r="BR57" i="5"/>
  <c r="BR56" i="5"/>
  <c r="BQ56" i="5"/>
  <c r="BQ55" i="5"/>
  <c r="BQ57" i="5"/>
  <c r="BI57" i="5"/>
  <c r="BI56" i="5"/>
  <c r="BI55" i="5"/>
  <c r="I25" i="6"/>
  <c r="BJ57" i="5"/>
  <c r="BJ55" i="5"/>
  <c r="BJ56" i="5"/>
  <c r="H25" i="6"/>
  <c r="BB55" i="5"/>
  <c r="BB57" i="5"/>
  <c r="BB56" i="5"/>
  <c r="BA56" i="5"/>
  <c r="BA57" i="5"/>
  <c r="BA55" i="5"/>
  <c r="AS56" i="5"/>
  <c r="AS55" i="5"/>
  <c r="AS57" i="5"/>
  <c r="G25" i="6"/>
  <c r="AT57" i="5"/>
  <c r="AT55" i="5"/>
  <c r="AT56" i="5"/>
  <c r="F25" i="6"/>
  <c r="AL55" i="5"/>
  <c r="AL57" i="5"/>
  <c r="AL56" i="5"/>
  <c r="AK56" i="5"/>
  <c r="AK57" i="5"/>
  <c r="AK55" i="5"/>
  <c r="AC56" i="5"/>
  <c r="AC57" i="5"/>
  <c r="AC55" i="5"/>
  <c r="E25" i="6"/>
  <c r="AD55" i="5"/>
  <c r="AD56" i="5"/>
  <c r="AD57" i="5"/>
  <c r="D25" i="6"/>
  <c r="V56" i="5"/>
  <c r="V57" i="5"/>
  <c r="V55" i="5"/>
  <c r="U55" i="5"/>
  <c r="U56" i="5"/>
  <c r="U57" i="5"/>
  <c r="M55" i="5"/>
  <c r="M57" i="5"/>
  <c r="M56" i="5"/>
  <c r="N55" i="5"/>
  <c r="N57" i="5"/>
  <c r="N56" i="5"/>
  <c r="T7" i="6"/>
  <c r="E7" i="21"/>
  <c r="AG7" i="21"/>
  <c r="S7" i="21"/>
  <c r="E32" i="20" s="1"/>
  <c r="AQ7" i="21"/>
  <c r="AU7" i="21"/>
  <c r="BE7" i="21"/>
  <c r="BI7" i="21"/>
  <c r="BY7" i="21"/>
  <c r="CC7" i="21"/>
  <c r="AI7" i="21"/>
  <c r="AO7" i="21"/>
  <c r="BC7" i="21"/>
  <c r="BQ7" i="21"/>
  <c r="P7" i="15"/>
  <c r="L7" i="15"/>
  <c r="BM7" i="21"/>
  <c r="I7" i="15"/>
  <c r="BS7" i="21"/>
  <c r="BO7" i="21"/>
  <c r="AE7" i="21"/>
  <c r="AK7" i="21"/>
  <c r="E7" i="15"/>
  <c r="Y7" i="21"/>
  <c r="H32" i="20" s="1"/>
  <c r="EM10" i="5"/>
  <c r="EN18" i="5"/>
  <c r="EN20" i="5"/>
  <c r="EN17" i="5"/>
  <c r="EM19" i="5"/>
  <c r="EN21" i="5"/>
  <c r="EN26" i="5"/>
  <c r="CQ7" i="21"/>
  <c r="DD7" i="21" s="1"/>
  <c r="DE7" i="21" s="1"/>
  <c r="G38" i="20" s="1"/>
  <c r="CM7" i="21"/>
  <c r="CZ7" i="21" s="1"/>
  <c r="DA7" i="21" s="1"/>
  <c r="EM9" i="5"/>
  <c r="EM18" i="5"/>
  <c r="EM20" i="5"/>
  <c r="EN8" i="5"/>
  <c r="EN22" i="5"/>
  <c r="EN23" i="5"/>
  <c r="EM27" i="5"/>
  <c r="EN9" i="5"/>
  <c r="EN10" i="5"/>
  <c r="EM12" i="5"/>
  <c r="EM13" i="5"/>
  <c r="EM14" i="5"/>
  <c r="EM26" i="5"/>
  <c r="EM7" i="5"/>
  <c r="EM8" i="5"/>
  <c r="EM16" i="5"/>
  <c r="EM17" i="5"/>
  <c r="EM21" i="5"/>
  <c r="EM22" i="5"/>
  <c r="EM23" i="5"/>
  <c r="EM24" i="5"/>
  <c r="EN7" i="5"/>
  <c r="EN16" i="5"/>
  <c r="EN19" i="5"/>
  <c r="EN12" i="5"/>
  <c r="EN13" i="5"/>
  <c r="EN14" i="5"/>
  <c r="EM25" i="5"/>
  <c r="EN27" i="5"/>
  <c r="EN24" i="5"/>
  <c r="EN25" i="5"/>
  <c r="K7" i="21"/>
  <c r="F7" i="15"/>
  <c r="J7" i="15"/>
  <c r="E20" i="14" s="1"/>
  <c r="M7" i="15"/>
  <c r="Q7" i="15"/>
  <c r="BA7" i="21"/>
  <c r="M7" i="21"/>
  <c r="I7" i="21"/>
  <c r="Q7" i="21"/>
  <c r="D32" i="20" s="1"/>
  <c r="U7" i="21"/>
  <c r="F32" i="20" s="1"/>
  <c r="BG7" i="21"/>
  <c r="CG7" i="21"/>
  <c r="G7" i="21"/>
  <c r="W7" i="21"/>
  <c r="G32" i="20" s="1"/>
  <c r="AC7" i="21"/>
  <c r="AS7" i="21"/>
  <c r="AW7" i="21"/>
  <c r="BU7" i="21"/>
  <c r="CA7" i="21"/>
  <c r="CE7" i="21"/>
  <c r="G7" i="15"/>
  <c r="E17" i="14" s="1"/>
  <c r="N7" i="15"/>
  <c r="E26" i="14" s="1"/>
  <c r="D7" i="15"/>
  <c r="H7" i="15"/>
  <c r="E18" i="14" s="1"/>
  <c r="K7" i="15"/>
  <c r="E24" i="14" s="1"/>
  <c r="O7" i="15"/>
  <c r="AM7" i="6"/>
  <c r="C7" i="15"/>
  <c r="EM15" i="5"/>
  <c r="EN15" i="5"/>
  <c r="EM11" i="5"/>
  <c r="EN11" i="5"/>
  <c r="E38" i="20" l="1"/>
  <c r="H38" i="20"/>
  <c r="CU23" i="21"/>
  <c r="CV23" i="21" s="1"/>
  <c r="DH23" i="21" s="1"/>
  <c r="CU24" i="21"/>
  <c r="CV24" i="21" s="1"/>
  <c r="DH24" i="21" s="1"/>
  <c r="CU26" i="21"/>
  <c r="CV26" i="21" s="1"/>
  <c r="DH26" i="21" s="1"/>
  <c r="S26" i="15"/>
  <c r="T26" i="15" s="1"/>
  <c r="R26" i="15"/>
  <c r="S24" i="15"/>
  <c r="T24" i="15" s="1"/>
  <c r="R24" i="15"/>
  <c r="R23" i="15"/>
  <c r="S23" i="15"/>
  <c r="T23" i="15" s="1"/>
  <c r="CU22" i="21"/>
  <c r="CV22" i="21" s="1"/>
  <c r="DH22" i="21" s="1"/>
  <c r="R22" i="15"/>
  <c r="S22" i="15"/>
  <c r="T22" i="15" s="1"/>
  <c r="CU12" i="21"/>
  <c r="CV12" i="21" s="1"/>
  <c r="DH12" i="21" s="1"/>
  <c r="G31" i="20"/>
  <c r="G54" i="20" s="1"/>
  <c r="CU15" i="21"/>
  <c r="CV15" i="21" s="1"/>
  <c r="DH15" i="21" s="1"/>
  <c r="R15" i="15"/>
  <c r="S15" i="15"/>
  <c r="T15" i="15" s="1"/>
  <c r="S12" i="15"/>
  <c r="T12" i="15" s="1"/>
  <c r="R12" i="15"/>
  <c r="CU10" i="21"/>
  <c r="CV10" i="21" s="1"/>
  <c r="DH10" i="21" s="1"/>
  <c r="D38" i="20"/>
  <c r="S10" i="15"/>
  <c r="T10" i="15" s="1"/>
  <c r="R10" i="15"/>
  <c r="CU9" i="21"/>
  <c r="CV9" i="21" s="1"/>
  <c r="DH9" i="21" s="1"/>
  <c r="R9" i="15"/>
  <c r="S9" i="15"/>
  <c r="T9" i="15" s="1"/>
  <c r="F54" i="20"/>
  <c r="D54" i="20"/>
  <c r="S8" i="15"/>
  <c r="T8" i="15" s="1"/>
  <c r="R8" i="15"/>
  <c r="CU8" i="21"/>
  <c r="CV8" i="21" s="1"/>
  <c r="V7" i="15"/>
  <c r="U7" i="15" s="1"/>
  <c r="CP7" i="21"/>
  <c r="CT7" i="21"/>
  <c r="H31" i="20" s="1"/>
  <c r="H54" i="20" s="1"/>
  <c r="CL7" i="21"/>
  <c r="T25" i="6"/>
  <c r="V25" i="15" s="1"/>
  <c r="E22" i="14"/>
  <c r="E23" i="14"/>
  <c r="U26" i="15"/>
  <c r="U45" i="15"/>
  <c r="U23" i="15"/>
  <c r="U22" i="15"/>
  <c r="U24" i="15"/>
  <c r="U46" i="15"/>
  <c r="U19" i="15"/>
  <c r="U50" i="15"/>
  <c r="U44" i="15"/>
  <c r="U25" i="15"/>
  <c r="U51" i="15"/>
  <c r="U20" i="15"/>
  <c r="E15" i="14"/>
  <c r="AL7" i="21"/>
  <c r="N7" i="21"/>
  <c r="O7" i="21" s="1"/>
  <c r="BJ7" i="21"/>
  <c r="BK7" i="21" s="1"/>
  <c r="BV7" i="21"/>
  <c r="Z7" i="21"/>
  <c r="AA7" i="21" s="1"/>
  <c r="I32" i="20" s="1"/>
  <c r="CR7" i="21"/>
  <c r="U21" i="15"/>
  <c r="U43" i="15"/>
  <c r="E16" i="14"/>
  <c r="CH7" i="21"/>
  <c r="CI7" i="21" s="1"/>
  <c r="E19" i="14"/>
  <c r="AX7" i="21"/>
  <c r="CN7" i="21"/>
  <c r="E31" i="20" s="1"/>
  <c r="E54" i="20" s="1"/>
  <c r="U47" i="15"/>
  <c r="U48" i="15"/>
  <c r="E29" i="14"/>
  <c r="E14" i="14"/>
  <c r="U49" i="15"/>
  <c r="S7" i="15"/>
  <c r="R7" i="15"/>
  <c r="DH8" i="21" l="1"/>
  <c r="BW7" i="21"/>
  <c r="AY7" i="21"/>
  <c r="AM7" i="21"/>
  <c r="G29" i="14"/>
  <c r="CU7" i="21"/>
  <c r="CV7" i="21" s="1"/>
  <c r="DH7" i="21" s="1"/>
  <c r="T7" i="15"/>
  <c r="I31" i="20" l="1"/>
  <c r="I54" i="20" s="1"/>
  <c r="I38" i="20"/>
  <c r="K38" i="20" s="1"/>
  <c r="DI11" i="21"/>
  <c r="DI15" i="21"/>
  <c r="DI19" i="21"/>
  <c r="DI23" i="21"/>
  <c r="DI27" i="21"/>
  <c r="DI31" i="21"/>
  <c r="DI35" i="21"/>
  <c r="DI39" i="21"/>
  <c r="DI43" i="21"/>
  <c r="DI47" i="21"/>
  <c r="DI51" i="21"/>
  <c r="DI34" i="21"/>
  <c r="DI50" i="21"/>
  <c r="DI8" i="21"/>
  <c r="DI12" i="21"/>
  <c r="DI16" i="21"/>
  <c r="DI20" i="21"/>
  <c r="DI24" i="21"/>
  <c r="DI28" i="21"/>
  <c r="DI32" i="21"/>
  <c r="DI36" i="21"/>
  <c r="DI40" i="21"/>
  <c r="DI44" i="21"/>
  <c r="DI48" i="21"/>
  <c r="DI7" i="21"/>
  <c r="DI13" i="21"/>
  <c r="DI17" i="21"/>
  <c r="DI25" i="21"/>
  <c r="DI29" i="21"/>
  <c r="DI37" i="21"/>
  <c r="DI45" i="21"/>
  <c r="DI49" i="21"/>
  <c r="DI14" i="21"/>
  <c r="DI22" i="21"/>
  <c r="DI30" i="21"/>
  <c r="DI42" i="21"/>
  <c r="DI9" i="21"/>
  <c r="DI21" i="21"/>
  <c r="DI33" i="21"/>
  <c r="DI41" i="21"/>
  <c r="DI18" i="21"/>
  <c r="DI26" i="21"/>
  <c r="DI38" i="21"/>
  <c r="DI46" i="21"/>
  <c r="DI10" i="21"/>
  <c r="K36" i="20"/>
  <c r="K34" i="20"/>
  <c r="K35" i="20"/>
  <c r="K32" i="20"/>
  <c r="K31" i="20"/>
  <c r="K37" i="20" l="1"/>
  <c r="K33" i="20"/>
</calcChain>
</file>

<file path=xl/sharedStrings.xml><?xml version="1.0" encoding="utf-8"?>
<sst xmlns="http://schemas.openxmlformats.org/spreadsheetml/2006/main" count="1093" uniqueCount="303">
  <si>
    <t>PKN</t>
  </si>
  <si>
    <t>SKI</t>
  </si>
  <si>
    <t>INDONESIA</t>
  </si>
  <si>
    <t>MTK</t>
  </si>
  <si>
    <t>IPA</t>
  </si>
  <si>
    <t>IPS</t>
  </si>
  <si>
    <t>INGGRIS</t>
  </si>
  <si>
    <t>SBK</t>
  </si>
  <si>
    <t>PJOK</t>
  </si>
  <si>
    <t>PRAKARYA</t>
  </si>
  <si>
    <t>JAWA</t>
  </si>
  <si>
    <t>HADITS</t>
  </si>
  <si>
    <t>AQIDAH</t>
  </si>
  <si>
    <t>ARAB</t>
  </si>
  <si>
    <t>ASWAJA</t>
  </si>
  <si>
    <t>A</t>
  </si>
  <si>
    <t>NO</t>
  </si>
  <si>
    <t>NAMA</t>
  </si>
  <si>
    <t>Semester 3</t>
  </si>
  <si>
    <t>Semester 4</t>
  </si>
  <si>
    <t>Semester 5</t>
  </si>
  <si>
    <t>Rata-Rata</t>
  </si>
  <si>
    <t>Jumlah</t>
  </si>
  <si>
    <t>Rangking</t>
  </si>
  <si>
    <t>Nilai</t>
  </si>
  <si>
    <t>Matematika</t>
  </si>
  <si>
    <t>Rata-rata</t>
  </si>
  <si>
    <t>Nilai Rata - Rata Ujian</t>
  </si>
  <si>
    <t>Nilai Rata-Rata Raport</t>
  </si>
  <si>
    <t>Tertulis</t>
  </si>
  <si>
    <t>Praktek</t>
  </si>
  <si>
    <t>Nilai Ujian Praktek + Tertulis</t>
  </si>
  <si>
    <t>Semester 1</t>
  </si>
  <si>
    <t>Semester 2</t>
  </si>
  <si>
    <t>Semester 6</t>
  </si>
  <si>
    <t>DAFTAR NILAI</t>
  </si>
  <si>
    <t>SEKOLAH MENENGAH PERTAMA</t>
  </si>
  <si>
    <t>Nama</t>
  </si>
  <si>
    <t>Tempat dan Tanggal Lahir</t>
  </si>
  <si>
    <t>Nomor Induk Siswa Nasional</t>
  </si>
  <si>
    <t>No.</t>
  </si>
  <si>
    <t>Mata Pelajaran</t>
  </si>
  <si>
    <t>Kelompok A</t>
  </si>
  <si>
    <t>Kelompok B</t>
  </si>
  <si>
    <t>a. Bahasa Jawa</t>
  </si>
  <si>
    <t>b.</t>
  </si>
  <si>
    <t>c.</t>
  </si>
  <si>
    <t>Pendidikan Agama dan Budi Pekerti</t>
  </si>
  <si>
    <t>Bahasa Indonesia</t>
  </si>
  <si>
    <t>Ilmu Pengetahuan Alam</t>
  </si>
  <si>
    <t>Ilmu Pengetahuan Sosial</t>
  </si>
  <si>
    <t>Bahasa Inggris</t>
  </si>
  <si>
    <t>Pendidikan Jasmani, Olahraga, dan Kesehatan</t>
  </si>
  <si>
    <t>Muatan Lokal</t>
  </si>
  <si>
    <t>RATA-RATA AGAMA</t>
  </si>
  <si>
    <t xml:space="preserve">Nomor Induk Siswa </t>
  </si>
  <si>
    <t>NILAI RATA-RATA RAPOR DAN UJIAN (IJAZAH)</t>
  </si>
  <si>
    <t>*</t>
  </si>
  <si>
    <t>Rata-rata Agama (Fiqih, SKI, Hadits, Akidah)</t>
  </si>
  <si>
    <t>PAI (Fiqih)</t>
  </si>
  <si>
    <t>Rata - Rata AGAMA (FIQIH, SKI, HADITS, AKIDAH</t>
  </si>
  <si>
    <t>NO ABSEN</t>
  </si>
  <si>
    <t>Yang bertanda tangan di bawah ini,</t>
  </si>
  <si>
    <t>N a m a</t>
  </si>
  <si>
    <t>:</t>
  </si>
  <si>
    <t>NIP</t>
  </si>
  <si>
    <t>-</t>
  </si>
  <si>
    <t>Jabatan</t>
  </si>
  <si>
    <t>Kepala SMP Islam Pegandon</t>
  </si>
  <si>
    <t>NISN</t>
  </si>
  <si>
    <t>Kepala Sekolah,</t>
  </si>
  <si>
    <t>Semester I</t>
  </si>
  <si>
    <t>Semester II</t>
  </si>
  <si>
    <t>Semester III</t>
  </si>
  <si>
    <t>Semester IV</t>
  </si>
  <si>
    <t>Semester V</t>
  </si>
  <si>
    <t>No</t>
  </si>
  <si>
    <t>SURAT KETERANGAN NILAI RAPOR</t>
  </si>
  <si>
    <t>Sofi Muntazanul Mina, S.Pd</t>
  </si>
  <si>
    <t>NPSN</t>
  </si>
  <si>
    <t xml:space="preserve">Menerangkan Nilai Rapor  </t>
  </si>
  <si>
    <t>I</t>
  </si>
  <si>
    <t>II</t>
  </si>
  <si>
    <t>III</t>
  </si>
  <si>
    <t>IV</t>
  </si>
  <si>
    <t>V</t>
  </si>
  <si>
    <t>PPKn/Pendidikan Kewarganegaraan/               Pendidikan Pancasila</t>
  </si>
  <si>
    <t xml:space="preserve">Demikian Surat Keterangan ini untuk dapat dipergunakan dengan semestinya, dan kepada yang </t>
  </si>
  <si>
    <t>berkepentingan untuk menjadikan maklum.</t>
  </si>
  <si>
    <t>NIP. --</t>
  </si>
  <si>
    <t>Rata-Rata Nilai Smester I - 5</t>
  </si>
  <si>
    <t>PAI (Fiqih</t>
  </si>
  <si>
    <t>TAHUN PELAJARAN 2023/2024</t>
  </si>
  <si>
    <t>ABDUL KHAFIDZ ANSHORI</t>
  </si>
  <si>
    <t>AHMAD THORIK</t>
  </si>
  <si>
    <t>ANDISA NAILAL AUFA</t>
  </si>
  <si>
    <t>DINA RAHMADHADI</t>
  </si>
  <si>
    <t>DIVA AYUNING TIYAS</t>
  </si>
  <si>
    <t>HERI PRASETYO</t>
  </si>
  <si>
    <t>KAMILA RAMADHANI</t>
  </si>
  <si>
    <t>LUTFI ANDANI</t>
  </si>
  <si>
    <t>M. ARI ILHAM</t>
  </si>
  <si>
    <t>M. ZARIRUL FIKRI</t>
  </si>
  <si>
    <t>MAGHFIROTUL KARIMAH</t>
  </si>
  <si>
    <t>MUHAMMAD ABDI SASONGKO</t>
  </si>
  <si>
    <t xml:space="preserve">MUHAMMMAD ARZA HENDRA IRAWAN </t>
  </si>
  <si>
    <t>MUHAMMAD FAIZ</t>
  </si>
  <si>
    <t>NAILATUL HIDAYAH</t>
  </si>
  <si>
    <t>NAILY ISFIHANI</t>
  </si>
  <si>
    <t>NILNA AZIZATUL IZZA</t>
  </si>
  <si>
    <t>RAFFA YANUAR KAFABIHI</t>
  </si>
  <si>
    <t>REKHATUL JANAH</t>
  </si>
  <si>
    <t>SITI ZAHRA</t>
  </si>
  <si>
    <t>SYAHRUL MAULANA MUKHAROM</t>
  </si>
  <si>
    <t>MUHAMMAD HERU AKMAL</t>
  </si>
  <si>
    <t>Tempat Tgl Lahir</t>
  </si>
  <si>
    <t>NIS</t>
  </si>
  <si>
    <t>0106247597</t>
  </si>
  <si>
    <t>0101525400</t>
  </si>
  <si>
    <t>0109561350</t>
  </si>
  <si>
    <t>0097792496</t>
  </si>
  <si>
    <t>3097506272</t>
  </si>
  <si>
    <t>0104942364</t>
  </si>
  <si>
    <t>3103325459</t>
  </si>
  <si>
    <t>3083701088</t>
  </si>
  <si>
    <t>3105255525</t>
  </si>
  <si>
    <t>3105592285</t>
  </si>
  <si>
    <t>3109162384</t>
  </si>
  <si>
    <t>3107608137</t>
  </si>
  <si>
    <t>0084913615</t>
  </si>
  <si>
    <t>0108679150</t>
  </si>
  <si>
    <t>0108845309</t>
  </si>
  <si>
    <t>3099771694</t>
  </si>
  <si>
    <t>0114535435</t>
  </si>
  <si>
    <t>0118775369</t>
  </si>
  <si>
    <t>3100605277</t>
  </si>
  <si>
    <t>0097309645</t>
  </si>
  <si>
    <t>3098962277</t>
  </si>
  <si>
    <t>3092647938</t>
  </si>
  <si>
    <t>L/P</t>
  </si>
  <si>
    <t>L</t>
  </si>
  <si>
    <t>P</t>
  </si>
  <si>
    <t>AGA ALBANI ZAMIR</t>
  </si>
  <si>
    <t>AKBAR FIRLY MAULANA</t>
  </si>
  <si>
    <t>ALVINO EWALDO</t>
  </si>
  <si>
    <t>AURA SUCI RAMADHANI</t>
  </si>
  <si>
    <t>AYU SAFNA</t>
  </si>
  <si>
    <t>DEWI AYU NURHALIZA</t>
  </si>
  <si>
    <t xml:space="preserve">FADLY ARYA PUTRA </t>
  </si>
  <si>
    <t>ILHAM MAULANA</t>
  </si>
  <si>
    <t>INDAH VIOLAFITRA</t>
  </si>
  <si>
    <t>KEVIN FAHREZI</t>
  </si>
  <si>
    <t>M. IZAM AZMI</t>
  </si>
  <si>
    <t>M. RAFFY MAULA DANNY</t>
  </si>
  <si>
    <t>MARWAH RIANA</t>
  </si>
  <si>
    <t>MUH. SYIFA' BAYU AJI</t>
  </si>
  <si>
    <t>MUHAMMAD FATIKHUL ILMI</t>
  </si>
  <si>
    <t>MUHAMMAD RAZIF KASYAFANI</t>
  </si>
  <si>
    <t>NAZILATUN NIKMAH</t>
  </si>
  <si>
    <t>NIRMALA MAHARANI</t>
  </si>
  <si>
    <t>NOR ALIA SILFA</t>
  </si>
  <si>
    <t>NUR MUTIA</t>
  </si>
  <si>
    <t>ROHMAT HIDAYAT</t>
  </si>
  <si>
    <t>SABRINA OKTAVIANI</t>
  </si>
  <si>
    <t>TRI MULIA SAPUTRA</t>
  </si>
  <si>
    <t>3109336136</t>
  </si>
  <si>
    <t>0108954708</t>
  </si>
  <si>
    <t>0093911821</t>
  </si>
  <si>
    <t>0098772064</t>
  </si>
  <si>
    <t>0103867888</t>
  </si>
  <si>
    <t>3098656100</t>
  </si>
  <si>
    <t>0105966564</t>
  </si>
  <si>
    <t>3092203012</t>
  </si>
  <si>
    <t>3106632526</t>
  </si>
  <si>
    <t>3092608052</t>
  </si>
  <si>
    <t>0107523037</t>
  </si>
  <si>
    <t>0104675982</t>
  </si>
  <si>
    <t>3090477421</t>
  </si>
  <si>
    <t>3086284599</t>
  </si>
  <si>
    <t>0102646736</t>
  </si>
  <si>
    <t>3117077014</t>
  </si>
  <si>
    <t>3098715690</t>
  </si>
  <si>
    <t>0095372418</t>
  </si>
  <si>
    <t>3100029460</t>
  </si>
  <si>
    <t>0098467142</t>
  </si>
  <si>
    <t>3101119122</t>
  </si>
  <si>
    <t>0091657289</t>
  </si>
  <si>
    <t>0072355816</t>
  </si>
  <si>
    <t>Pekalongan, 15 Mei 2010</t>
  </si>
  <si>
    <t>Pekalongan, 4 Agustus 2010</t>
  </si>
  <si>
    <t>Pekalongan, 7 April 2010</t>
  </si>
  <si>
    <t>Pekalongan, 29 Januari 2009</t>
  </si>
  <si>
    <t>Pekalongan, 16 Februari 2010</t>
  </si>
  <si>
    <t>Pekalongan, 9 Agustus 2010</t>
  </si>
  <si>
    <t>Pekalongan, 29 Agustus 2008</t>
  </si>
  <si>
    <t>Pekalongan, 7 Juni 2010</t>
  </si>
  <si>
    <t>Batang, 23 Juli 2010</t>
  </si>
  <si>
    <t>Pekalongan, 5  November 2010</t>
  </si>
  <si>
    <t>Pekalongan, 13 Oktober 2010</t>
  </si>
  <si>
    <t>Pekalongan, 22 Oktober 2009</t>
  </si>
  <si>
    <t>Pekalongan, 10 Juli 2010</t>
  </si>
  <si>
    <t>Pekalongan, 27 Mei 2010</t>
  </si>
  <si>
    <t>Pekalongan, 24 November 2009</t>
  </si>
  <si>
    <t>Pekalongan, 4  April 2011</t>
  </si>
  <si>
    <t>Pekalongan, 13 Januari 2011</t>
  </si>
  <si>
    <t>Pekalongan, 15 Juni 2010</t>
  </si>
  <si>
    <t>Pekalongan, 9 Juli 2009</t>
  </si>
  <si>
    <t>Pekalongan, 27 Desember 2009</t>
  </si>
  <si>
    <t>Pekalongan, 25 Februari 2009</t>
  </si>
  <si>
    <t>Pekalongan, 23 Maret 2010</t>
  </si>
  <si>
    <t>Pekalongan, 29 April 2010</t>
  </si>
  <si>
    <t>Pekalongan, 17 Mei 2009</t>
  </si>
  <si>
    <t>Batang, 13 September 2009</t>
  </si>
  <si>
    <t>Pekalongan, 17 Juni 2010</t>
  </si>
  <si>
    <t>Pekalongan, 21 Desember 2009</t>
  </si>
  <si>
    <t>Pekalongan, 4 Juni 2010</t>
  </si>
  <si>
    <t>Pekalongan, 19 Maret 2009</t>
  </si>
  <si>
    <t>Pekalongan, 13 September 2010</t>
  </si>
  <si>
    <t>Pekalongan, 5 September 2009</t>
  </si>
  <si>
    <t>Pekalongan, 4 Mei 2010</t>
  </si>
  <si>
    <t>Pekalongan, 26 Mei 2010</t>
  </si>
  <si>
    <t>Pekalongan, 26 Desember 2008</t>
  </si>
  <si>
    <t>Pekalongan, 14 Maret 2010</t>
  </si>
  <si>
    <t>Pekalongan, 5 Januari 2011</t>
  </si>
  <si>
    <t>Pekalongan, 30 Desember 2009</t>
  </si>
  <si>
    <t>Pekalongan, 27 Februari 2010</t>
  </si>
  <si>
    <t>Pekalongan, 9 Mei 2009</t>
  </si>
  <si>
    <t>Pekalongan, 2 April 2010</t>
  </si>
  <si>
    <t>Pekalongan, 2 Oktober 2009</t>
  </si>
  <si>
    <t>Pekalongan, 10 Juni 2007</t>
  </si>
  <si>
    <t>Fiqih</t>
  </si>
  <si>
    <t>PKn</t>
  </si>
  <si>
    <t>Indo</t>
  </si>
  <si>
    <t>Informatika</t>
  </si>
  <si>
    <t>Nilai Tertinggi</t>
  </si>
  <si>
    <t>Nilai Terendah</t>
  </si>
  <si>
    <t>BAHASA JAWA</t>
  </si>
  <si>
    <t>BAHASA ARAB</t>
  </si>
  <si>
    <t>Rata-Rata Agama (Fiqih, Ski, Alqur'an, Aqidah)</t>
  </si>
  <si>
    <t>Pendidikan Agama &amp; Budi Pekerti</t>
  </si>
  <si>
    <t>Rerata Total</t>
  </si>
  <si>
    <t>Jml 7 Mapel</t>
  </si>
  <si>
    <t>Pendidikan Pancasila</t>
  </si>
  <si>
    <t>Seni, Budaya, dan Prakarya</t>
  </si>
  <si>
    <t>Kumu Deli, 25 Agustus 2009</t>
  </si>
  <si>
    <t>Tangerang, 12 Oktober 2009</t>
  </si>
  <si>
    <t>Pekalongan, 9 Oktober 2009</t>
  </si>
  <si>
    <t>Kajen, 17 Mei 2025</t>
  </si>
  <si>
    <t>Nomor : 001/SMP.I/S.Ket/V/2025</t>
  </si>
  <si>
    <t>Abdul Khafidz Anshori</t>
  </si>
  <si>
    <t>Ahmad Thorik</t>
  </si>
  <si>
    <t>Andisa Nailal Aufa</t>
  </si>
  <si>
    <t>Dina Rahmadhadi</t>
  </si>
  <si>
    <t>Diva Ayuning Tiyas</t>
  </si>
  <si>
    <t>Heri Prasetyo</t>
  </si>
  <si>
    <t>Kamila Ramadhani</t>
  </si>
  <si>
    <t>Lutfi Andani</t>
  </si>
  <si>
    <t>M. Ari Ilham</t>
  </si>
  <si>
    <t>M. Zarirul Fikri</t>
  </si>
  <si>
    <t>Maghfirotul Karimah</t>
  </si>
  <si>
    <t>Muhammad Abdi Sasongko</t>
  </si>
  <si>
    <t xml:space="preserve">Muhammmad Arza Hendra Irawan </t>
  </si>
  <si>
    <t>Muhammad Faiz</t>
  </si>
  <si>
    <t>Nailatul Hidayah</t>
  </si>
  <si>
    <t>Naily Isfihani</t>
  </si>
  <si>
    <t>Nilna Azizatul Izza</t>
  </si>
  <si>
    <t>Raffa Yanuar Kafabihi</t>
  </si>
  <si>
    <t>Rekhatul Janah</t>
  </si>
  <si>
    <t>Siti Zahra</t>
  </si>
  <si>
    <t>Syahrul Maulana Mukharom</t>
  </si>
  <si>
    <t>Muhammad Heru Akmal</t>
  </si>
  <si>
    <t>Aga Albani Zamir</t>
  </si>
  <si>
    <t>Akbar Firly Maulana</t>
  </si>
  <si>
    <t>Alvino Ewaldo</t>
  </si>
  <si>
    <t>Aura Suci Ramadhani</t>
  </si>
  <si>
    <t>Ayu Safna</t>
  </si>
  <si>
    <t>Dewi Ayu Nurhaliza</t>
  </si>
  <si>
    <t xml:space="preserve">Fadly Arya Putra </t>
  </si>
  <si>
    <t>Ilham Maulana</t>
  </si>
  <si>
    <t>Indah Violafitra</t>
  </si>
  <si>
    <t>Kevin Fahrezi</t>
  </si>
  <si>
    <t>M. Izam Azmi</t>
  </si>
  <si>
    <t>M. Raffy Maula Danny</t>
  </si>
  <si>
    <t>Marwah Riana</t>
  </si>
  <si>
    <t>Muh. Syifa' Bayu Aji</t>
  </si>
  <si>
    <t>Muhammad Fatikhul Ilmi</t>
  </si>
  <si>
    <t>Muhammad Razif Kasyafani</t>
  </si>
  <si>
    <t>Nazilatun Nikmah</t>
  </si>
  <si>
    <t>Nirmala Maharani</t>
  </si>
  <si>
    <t>Nor Alia Silfa</t>
  </si>
  <si>
    <t>Nur Mutia</t>
  </si>
  <si>
    <t>Rohmat Hidayat</t>
  </si>
  <si>
    <t>Sabrina Oktaviani</t>
  </si>
  <si>
    <t>Tri Mulia Saputra</t>
  </si>
  <si>
    <t>Nilai Rapor Semester</t>
  </si>
  <si>
    <t>Nilai Rapor S. 1</t>
  </si>
  <si>
    <t>Nilai Rapor S. 2</t>
  </si>
  <si>
    <t>Nilai Rapor S. 3</t>
  </si>
  <si>
    <t>Nilai Rapor S. 4</t>
  </si>
  <si>
    <t>Nilai Rapor S. 5</t>
  </si>
  <si>
    <t>Nilai Rapor S. 6</t>
  </si>
  <si>
    <t>Semester</t>
  </si>
  <si>
    <t>I -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</si>
</sst>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6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</font>
    <font>
      <b/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000000"/>
      <name val="Arial"/>
      <family val="2"/>
    </font>
    <font>
      <b/>
      <sz val="11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3"/>
      <color rgb="FF000000"/>
      <name val="Calibri"/>
      <family val="2"/>
      <scheme val="minor"/>
    </font>
    <font>
      <sz val="22"/>
      <color rgb="FF000000"/>
      <name val="Calibri"/>
      <family val="2"/>
      <scheme val="minor"/>
    </font>
    <font>
      <sz val="48"/>
      <color rgb="FF000000"/>
      <name val="Calibri"/>
      <family val="2"/>
      <scheme val="minor"/>
    </font>
    <font>
      <sz val="13"/>
      <color rgb="FF000000"/>
      <name val="Calibri"/>
      <family val="2"/>
      <scheme val="minor"/>
    </font>
    <font>
      <sz val="9"/>
      <color theme="1"/>
      <name val="Tahoma"/>
      <family val="2"/>
    </font>
    <font>
      <sz val="11"/>
      <color theme="1"/>
      <name val="Calibri"/>
      <family val="2"/>
      <scheme val="minor"/>
    </font>
    <font>
      <sz val="10"/>
      <name val="Tahoma"/>
      <family val="2"/>
    </font>
    <font>
      <b/>
      <u/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1"/>
      <color rgb="FFFF0000"/>
      <name val="Calibri"/>
      <family val="2"/>
      <scheme val="minor"/>
    </font>
    <font>
      <sz val="11"/>
      <color theme="8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2"/>
      <name val="Tahoma"/>
      <family val="2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A8D08D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2F5496"/>
        <bgColor indexed="64"/>
      </patternFill>
    </fill>
    <fill>
      <patternFill patternType="solid">
        <fgColor rgb="FFF9520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</fills>
  <borders count="6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indexed="64"/>
      </right>
      <top style="thin">
        <color rgb="FF000000"/>
      </top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6" fillId="0" borderId="0"/>
  </cellStyleXfs>
  <cellXfs count="23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7" xfId="0" applyBorder="1" applyAlignment="1">
      <alignment vertical="center"/>
    </xf>
    <xf numFmtId="0" fontId="5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7" xfId="0" applyBorder="1"/>
    <xf numFmtId="2" fontId="0" fillId="3" borderId="26" xfId="0" applyNumberFormat="1" applyFill="1" applyBorder="1" applyAlignment="1">
      <alignment horizontal="center" vertical="center"/>
    </xf>
    <xf numFmtId="2" fontId="0" fillId="0" borderId="4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7" fillId="0" borderId="0" xfId="0" applyFont="1"/>
    <xf numFmtId="0" fontId="8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2" fontId="0" fillId="4" borderId="18" xfId="0" applyNumberFormat="1" applyFill="1" applyBorder="1" applyAlignment="1">
      <alignment horizontal="center" vertical="center"/>
    </xf>
    <xf numFmtId="2" fontId="0" fillId="4" borderId="1" xfId="0" applyNumberFormat="1" applyFill="1" applyBorder="1" applyAlignment="1">
      <alignment horizontal="center" vertical="center"/>
    </xf>
    <xf numFmtId="2" fontId="0" fillId="4" borderId="19" xfId="0" applyNumberFormat="1" applyFill="1" applyBorder="1" applyAlignment="1">
      <alignment horizontal="center" vertical="center"/>
    </xf>
    <xf numFmtId="2" fontId="0" fillId="4" borderId="26" xfId="0" applyNumberForma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9" fillId="0" borderId="1" xfId="0" applyFont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36" xfId="0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2" fontId="0" fillId="0" borderId="25" xfId="0" applyNumberFormat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2" fontId="0" fillId="0" borderId="0" xfId="0" applyNumberFormat="1"/>
    <xf numFmtId="164" fontId="0" fillId="0" borderId="0" xfId="0" applyNumberFormat="1"/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38" xfId="0" applyBorder="1" applyAlignment="1">
      <alignment horizontal="center" vertical="center"/>
    </xf>
    <xf numFmtId="2" fontId="0" fillId="0" borderId="24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4" fillId="0" borderId="0" xfId="0" applyFont="1"/>
    <xf numFmtId="1" fontId="0" fillId="0" borderId="0" xfId="0" applyNumberFormat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/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/>
    <xf numFmtId="0" fontId="0" fillId="3" borderId="14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7" borderId="25" xfId="0" applyNumberFormat="1" applyFill="1" applyBorder="1" applyAlignment="1">
      <alignment horizontal="center" vertical="center"/>
    </xf>
    <xf numFmtId="2" fontId="0" fillId="7" borderId="39" xfId="0" applyNumberFormat="1" applyFill="1" applyBorder="1" applyAlignment="1">
      <alignment horizontal="center" vertical="center"/>
    </xf>
    <xf numFmtId="0" fontId="0" fillId="7" borderId="22" xfId="0" applyFill="1" applyBorder="1" applyAlignment="1">
      <alignment horizontal="center" vertical="center"/>
    </xf>
    <xf numFmtId="0" fontId="0" fillId="7" borderId="27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2" fontId="9" fillId="0" borderId="40" xfId="0" applyNumberFormat="1" applyFont="1" applyBorder="1" applyAlignment="1">
      <alignment horizontal="center" vertical="center"/>
    </xf>
    <xf numFmtId="2" fontId="9" fillId="0" borderId="0" xfId="0" applyNumberFormat="1" applyFont="1" applyBorder="1" applyAlignment="1">
      <alignment horizontal="center" vertical="center"/>
    </xf>
    <xf numFmtId="2" fontId="5" fillId="0" borderId="0" xfId="0" applyNumberFormat="1" applyFont="1"/>
    <xf numFmtId="0" fontId="0" fillId="0" borderId="49" xfId="0" applyBorder="1" applyAlignment="1">
      <alignment vertical="center"/>
    </xf>
    <xf numFmtId="0" fontId="15" fillId="8" borderId="49" xfId="0" applyFont="1" applyFill="1" applyBorder="1" applyAlignment="1" applyProtection="1">
      <alignment vertical="center" shrinkToFit="1"/>
      <protection hidden="1"/>
    </xf>
    <xf numFmtId="0" fontId="0" fillId="0" borderId="49" xfId="0" applyFill="1" applyBorder="1" applyAlignment="1">
      <alignment vertical="center"/>
    </xf>
    <xf numFmtId="0" fontId="15" fillId="0" borderId="49" xfId="0" applyFont="1" applyFill="1" applyBorder="1" applyAlignment="1" applyProtection="1">
      <alignment vertical="center" shrinkToFit="1"/>
      <protection hidden="1"/>
    </xf>
    <xf numFmtId="0" fontId="0" fillId="0" borderId="49" xfId="0" applyFont="1" applyFill="1" applyBorder="1" applyAlignment="1">
      <alignment horizontal="center" vertical="center"/>
    </xf>
    <xf numFmtId="0" fontId="16" fillId="8" borderId="49" xfId="0" applyFont="1" applyFill="1" applyBorder="1" applyAlignment="1" applyProtection="1">
      <alignment horizontal="center" vertical="center" shrinkToFit="1"/>
      <protection hidden="1"/>
    </xf>
    <xf numFmtId="0" fontId="15" fillId="9" borderId="49" xfId="0" applyFont="1" applyFill="1" applyBorder="1" applyAlignment="1" applyProtection="1">
      <alignment vertical="center" shrinkToFit="1"/>
      <protection hidden="1"/>
    </xf>
    <xf numFmtId="0" fontId="0" fillId="9" borderId="49" xfId="0" applyFill="1" applyBorder="1" applyAlignment="1">
      <alignment vertical="center"/>
    </xf>
    <xf numFmtId="0" fontId="16" fillId="9" borderId="49" xfId="0" applyFont="1" applyFill="1" applyBorder="1" applyAlignment="1" applyProtection="1">
      <alignment horizontal="center" vertical="center" shrinkToFit="1"/>
      <protection hidden="1"/>
    </xf>
    <xf numFmtId="0" fontId="0" fillId="0" borderId="49" xfId="0" applyBorder="1" applyAlignment="1">
      <alignment horizontal="center" vertical="center"/>
    </xf>
    <xf numFmtId="0" fontId="16" fillId="0" borderId="49" xfId="0" applyFont="1" applyFill="1" applyBorder="1" applyAlignment="1" applyProtection="1">
      <alignment horizontal="center" vertical="center"/>
      <protection hidden="1"/>
    </xf>
    <xf numFmtId="0" fontId="0" fillId="0" borderId="49" xfId="0" applyBorder="1"/>
    <xf numFmtId="0" fontId="0" fillId="0" borderId="0" xfId="0" applyBorder="1"/>
    <xf numFmtId="0" fontId="17" fillId="0" borderId="56" xfId="0" applyFont="1" applyBorder="1" applyAlignment="1" applyProtection="1">
      <alignment vertical="center"/>
      <protection hidden="1"/>
    </xf>
    <xf numFmtId="0" fontId="17" fillId="0" borderId="57" xfId="0" applyFont="1" applyBorder="1" applyAlignment="1" applyProtection="1">
      <alignment vertical="center"/>
      <protection hidden="1"/>
    </xf>
    <xf numFmtId="0" fontId="17" fillId="0" borderId="46" xfId="0" applyFont="1" applyBorder="1" applyAlignment="1" applyProtection="1">
      <alignment vertical="center"/>
      <protection hidden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5" fillId="0" borderId="49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" fontId="5" fillId="0" borderId="58" xfId="0" applyNumberFormat="1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2" fontId="5" fillId="0" borderId="4" xfId="0" applyNumberFormat="1" applyFont="1" applyBorder="1" applyAlignment="1">
      <alignment horizontal="center" vertical="center"/>
    </xf>
    <xf numFmtId="0" fontId="0" fillId="0" borderId="14" xfId="0" applyBorder="1" applyAlignment="1">
      <alignment vertical="center"/>
    </xf>
    <xf numFmtId="0" fontId="0" fillId="0" borderId="2" xfId="0" applyBorder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/>
    <xf numFmtId="0" fontId="20" fillId="0" borderId="0" xfId="0" applyFont="1" applyAlignment="1">
      <alignment horizontal="left" vertical="center"/>
    </xf>
    <xf numFmtId="0" fontId="20" fillId="0" borderId="43" xfId="0" applyFont="1" applyBorder="1" applyAlignment="1">
      <alignment horizontal="center" vertical="center" wrapText="1"/>
    </xf>
    <xf numFmtId="0" fontId="20" fillId="0" borderId="45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3" xfId="0" applyFont="1" applyBorder="1" applyAlignment="1">
      <alignment horizontal="center" vertical="center"/>
    </xf>
    <xf numFmtId="0" fontId="20" fillId="0" borderId="2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left" vertical="center" wrapText="1"/>
    </xf>
    <xf numFmtId="2" fontId="20" fillId="0" borderId="1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right" vertical="center" wrapText="1"/>
    </xf>
    <xf numFmtId="0" fontId="20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right" vertical="center" wrapText="1"/>
    </xf>
    <xf numFmtId="2" fontId="20" fillId="0" borderId="0" xfId="0" applyNumberFormat="1" applyFont="1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18" fillId="0" borderId="0" xfId="0" applyFont="1"/>
    <xf numFmtId="0" fontId="19" fillId="0" borderId="0" xfId="0" applyFont="1"/>
    <xf numFmtId="2" fontId="20" fillId="0" borderId="40" xfId="0" applyNumberFormat="1" applyFont="1" applyBorder="1" applyAlignment="1">
      <alignment horizontal="center" vertical="center"/>
    </xf>
    <xf numFmtId="2" fontId="19" fillId="0" borderId="49" xfId="0" applyNumberFormat="1" applyFont="1" applyBorder="1" applyAlignment="1">
      <alignment vertical="center" wrapText="1"/>
    </xf>
    <xf numFmtId="2" fontId="19" fillId="0" borderId="1" xfId="0" applyNumberFormat="1" applyFont="1" applyBorder="1" applyAlignment="1">
      <alignment horizontal="center" vertical="center"/>
    </xf>
    <xf numFmtId="2" fontId="19" fillId="0" borderId="3" xfId="0" applyNumberFormat="1" applyFont="1" applyBorder="1" applyAlignment="1">
      <alignment horizontal="center" vertical="center"/>
    </xf>
    <xf numFmtId="0" fontId="19" fillId="0" borderId="20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1" fillId="0" borderId="49" xfId="0" applyFont="1" applyFill="1" applyBorder="1" applyAlignment="1">
      <alignment vertical="center"/>
    </xf>
    <xf numFmtId="0" fontId="20" fillId="0" borderId="4" xfId="0" applyFont="1" applyBorder="1" applyAlignment="1">
      <alignment vertical="center" wrapText="1"/>
    </xf>
    <xf numFmtId="0" fontId="0" fillId="0" borderId="49" xfId="0" applyFont="1" applyFill="1" applyBorder="1" applyAlignment="1">
      <alignment vertical="center"/>
    </xf>
    <xf numFmtId="0" fontId="0" fillId="0" borderId="49" xfId="0" applyFont="1" applyBorder="1" applyAlignment="1">
      <alignment vertical="center"/>
    </xf>
    <xf numFmtId="0" fontId="1" fillId="0" borderId="49" xfId="0" applyFont="1" applyFill="1" applyBorder="1" applyAlignment="1" applyProtection="1">
      <alignment vertical="center" shrinkToFit="1"/>
      <protection hidden="1"/>
    </xf>
    <xf numFmtId="0" fontId="22" fillId="0" borderId="49" xfId="0" applyFont="1" applyFill="1" applyBorder="1" applyAlignment="1" applyProtection="1">
      <alignment vertical="center" shrinkToFit="1"/>
      <protection hidden="1"/>
    </xf>
    <xf numFmtId="0" fontId="21" fillId="0" borderId="49" xfId="0" applyFont="1" applyFill="1" applyBorder="1" applyAlignment="1" applyProtection="1">
      <alignment vertical="center" shrinkToFit="1"/>
      <protection hidden="1"/>
    </xf>
    <xf numFmtId="0" fontId="23" fillId="0" borderId="49" xfId="0" applyFont="1" applyFill="1" applyBorder="1" applyAlignment="1" applyProtection="1">
      <alignment vertical="center" shrinkToFit="1"/>
      <protection hidden="1"/>
    </xf>
    <xf numFmtId="0" fontId="21" fillId="8" borderId="49" xfId="0" applyFont="1" applyFill="1" applyBorder="1" applyAlignment="1" applyProtection="1">
      <alignment vertical="center" shrinkToFit="1"/>
      <protection hidden="1"/>
    </xf>
    <xf numFmtId="0" fontId="1" fillId="8" borderId="49" xfId="0" applyFont="1" applyFill="1" applyBorder="1" applyAlignment="1" applyProtection="1">
      <alignment vertical="center" shrinkToFit="1"/>
      <protection hidden="1"/>
    </xf>
    <xf numFmtId="0" fontId="23" fillId="8" borderId="49" xfId="0" applyFont="1" applyFill="1" applyBorder="1" applyAlignment="1" applyProtection="1">
      <alignment vertical="center" shrinkToFit="1"/>
      <protection hidden="1"/>
    </xf>
    <xf numFmtId="0" fontId="24" fillId="0" borderId="49" xfId="0" applyFont="1" applyBorder="1" applyAlignment="1" applyProtection="1">
      <alignment horizontal="center" vertical="center" shrinkToFit="1"/>
      <protection hidden="1"/>
    </xf>
    <xf numFmtId="0" fontId="0" fillId="0" borderId="1" xfId="0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20" fillId="0" borderId="59" xfId="0" applyFont="1" applyBorder="1" applyAlignment="1">
      <alignment horizontal="center" vertical="center" wrapText="1"/>
    </xf>
    <xf numFmtId="0" fontId="20" fillId="0" borderId="60" xfId="0" applyFont="1" applyBorder="1" applyAlignment="1">
      <alignment horizontal="center" vertical="center" wrapText="1"/>
    </xf>
    <xf numFmtId="0" fontId="20" fillId="0" borderId="59" xfId="0" applyFont="1" applyBorder="1" applyAlignment="1">
      <alignment vertical="center" wrapText="1"/>
    </xf>
    <xf numFmtId="0" fontId="25" fillId="0" borderId="49" xfId="0" applyFont="1" applyFill="1" applyBorder="1" applyAlignment="1" applyProtection="1">
      <alignment vertical="center" shrinkToFit="1"/>
      <protection hidden="1"/>
    </xf>
    <xf numFmtId="0" fontId="25" fillId="0" borderId="49" xfId="0" applyFont="1" applyFill="1" applyBorder="1" applyAlignment="1">
      <alignment vertical="center"/>
    </xf>
    <xf numFmtId="0" fontId="0" fillId="0" borderId="1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49" xfId="0" applyBorder="1" applyAlignment="1">
      <alignment horizontal="center" vertical="center" wrapText="1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7" fillId="0" borderId="49" xfId="0" applyFont="1" applyBorder="1" applyAlignment="1">
      <alignment horizontal="center" vertical="center" wrapText="1"/>
    </xf>
    <xf numFmtId="0" fontId="0" fillId="0" borderId="49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9" fillId="0" borderId="47" xfId="0" applyFont="1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0" fontId="9" fillId="0" borderId="42" xfId="0" applyFont="1" applyBorder="1" applyAlignment="1">
      <alignment horizontal="left" vertical="center"/>
    </xf>
    <xf numFmtId="0" fontId="9" fillId="0" borderId="4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indent="1"/>
    </xf>
    <xf numFmtId="0" fontId="9" fillId="0" borderId="20" xfId="0" applyFont="1" applyBorder="1" applyAlignment="1">
      <alignment horizontal="left" vertical="center" indent="1"/>
    </xf>
    <xf numFmtId="0" fontId="9" fillId="0" borderId="3" xfId="0" applyFont="1" applyBorder="1" applyAlignment="1">
      <alignment horizontal="left" vertical="center" inden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13" fillId="3" borderId="7" xfId="0" applyFont="1" applyFill="1" applyBorder="1" applyAlignment="1">
      <alignment horizontal="center" vertical="center"/>
    </xf>
    <xf numFmtId="0" fontId="13" fillId="3" borderId="32" xfId="0" applyFont="1" applyFill="1" applyBorder="1" applyAlignment="1">
      <alignment horizontal="center" vertical="center"/>
    </xf>
    <xf numFmtId="0" fontId="13" fillId="3" borderId="21" xfId="0" applyFont="1" applyFill="1" applyBorder="1" applyAlignment="1">
      <alignment horizontal="center" vertical="center"/>
    </xf>
    <xf numFmtId="0" fontId="13" fillId="3" borderId="22" xfId="0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0" fontId="13" fillId="3" borderId="37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0" xfId="0" applyBorder="1" applyAlignment="1">
      <alignment horizontal="center" vertical="center" wrapText="1"/>
    </xf>
    <xf numFmtId="0" fontId="0" fillId="0" borderId="4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7" borderId="29" xfId="0" applyFill="1" applyBorder="1" applyAlignment="1">
      <alignment horizontal="center" vertical="center"/>
    </xf>
    <xf numFmtId="0" fontId="0" fillId="7" borderId="27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22" xfId="0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0" fontId="20" fillId="0" borderId="40" xfId="0" applyFont="1" applyBorder="1" applyAlignment="1">
      <alignment horizontal="center" vertical="center"/>
    </xf>
    <xf numFmtId="0" fontId="20" fillId="0" borderId="41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0" xfId="0" applyFont="1" applyAlignment="1">
      <alignment horizontal="left" vertical="center"/>
    </xf>
    <xf numFmtId="0" fontId="20" fillId="0" borderId="42" xfId="0" applyFont="1" applyBorder="1" applyAlignment="1">
      <alignment horizontal="center" vertical="center" wrapText="1"/>
    </xf>
    <xf numFmtId="0" fontId="20" fillId="0" borderId="44" xfId="0" applyFont="1" applyBorder="1" applyAlignment="1">
      <alignment horizontal="center" vertical="center" wrapText="1"/>
    </xf>
    <xf numFmtId="0" fontId="20" fillId="0" borderId="14" xfId="0" applyFont="1" applyBorder="1" applyAlignment="1">
      <alignment horizontal="center" vertical="center" wrapText="1"/>
    </xf>
    <xf numFmtId="0" fontId="20" fillId="0" borderId="42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5" fillId="8" borderId="49" xfId="0" applyFont="1" applyFill="1" applyBorder="1" applyAlignment="1" applyProtection="1">
      <alignment vertical="center" shrinkToFit="1"/>
      <protection hidden="1"/>
    </xf>
    <xf numFmtId="0" fontId="0" fillId="0" borderId="0" xfId="0" applyAlignment="1">
      <alignment vertical="center"/>
    </xf>
    <xf numFmtId="2" fontId="0" fillId="0" borderId="0" xfId="0" applyNumberFormat="1" applyAlignment="1">
      <alignment vertical="center"/>
    </xf>
  </cellXfs>
  <cellStyles count="6">
    <cellStyle name="Normal" xfId="0" builtinId="0"/>
    <cellStyle name="Normal 2" xfId="1" xr:uid="{00000000-0005-0000-0000-000001000000}"/>
    <cellStyle name="Normal 2 2" xfId="2" xr:uid="{00000000-0005-0000-0000-000002000000}"/>
    <cellStyle name="Normal 3" xfId="5" xr:uid="{00000000-0005-0000-0000-000003000000}"/>
    <cellStyle name="Normal 5" xfId="3" xr:uid="{00000000-0005-0000-0000-000004000000}"/>
    <cellStyle name="Normal 6" xfId="4" xr:uid="{00000000-0005-0000-0000-000005000000}"/>
  </cellStyles>
  <dxfs count="9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  <dxf>
      <fill>
        <patternFill patternType="none">
          <bgColor auto="1"/>
        </patternFill>
      </fill>
      <border>
        <left/>
        <right/>
        <top/>
        <bottom/>
        <vertical/>
        <horizontal/>
      </border>
    </dxf>
    <dxf>
      <border>
        <bottom style="thin">
          <color auto="1"/>
        </bottom>
        <vertical/>
        <horizontal/>
      </border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ctrlProps/ctrlProp1.xml><?xml version="1.0" encoding="utf-8"?>
<formControlPr xmlns="http://schemas.microsoft.com/office/spreadsheetml/2009/9/main" objectType="Spin" dx="22" fmlaLink="$H$8" max="30000" page="10" val="2"/>
</file>

<file path=xl/ctrlProps/ctrlProp2.xml><?xml version="1.0" encoding="utf-8"?>
<formControlPr xmlns="http://schemas.microsoft.com/office/spreadsheetml/2009/9/main" objectType="Spin" dx="22" fmlaLink="$K$13" max="30000" page="10" val="45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114300</xdr:colOff>
          <xdr:row>7</xdr:row>
          <xdr:rowOff>57150</xdr:rowOff>
        </xdr:from>
        <xdr:to>
          <xdr:col>9</xdr:col>
          <xdr:colOff>504825</xdr:colOff>
          <xdr:row>9</xdr:row>
          <xdr:rowOff>114300</xdr:rowOff>
        </xdr:to>
        <xdr:sp macro="" textlink="">
          <xdr:nvSpPr>
            <xdr:cNvPr id="3073" name="Spinner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5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12</xdr:col>
          <xdr:colOff>47625</xdr:colOff>
          <xdr:row>12</xdr:row>
          <xdr:rowOff>47625</xdr:rowOff>
        </xdr:from>
        <xdr:to>
          <xdr:col>12</xdr:col>
          <xdr:colOff>323850</xdr:colOff>
          <xdr:row>16</xdr:row>
          <xdr:rowOff>123825</xdr:rowOff>
        </xdr:to>
        <xdr:sp macro="" textlink="">
          <xdr:nvSpPr>
            <xdr:cNvPr id="5121" name="Spinner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7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0</xdr:col>
      <xdr:colOff>127000</xdr:colOff>
      <xdr:row>0</xdr:row>
      <xdr:rowOff>74086</xdr:rowOff>
    </xdr:from>
    <xdr:to>
      <xdr:col>8</xdr:col>
      <xdr:colOff>706091</xdr:colOff>
      <xdr:row>9</xdr:row>
      <xdr:rowOff>105833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42898" t="20257" r="4155" b="53553"/>
        <a:stretch/>
      </xdr:blipFill>
      <xdr:spPr>
        <a:xfrm>
          <a:off x="127000" y="74086"/>
          <a:ext cx="6251758" cy="174624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U_SMP\Data%20E\Edit%20Ar\Ar\Gabungan%20Nilai%20Edit\GABUNGAN%20NILAI%20RAPORT%20(Semester%201-%205%20)%20+%20UJIAN%20KELAS%20IX%20+%20Blangko%20Ujia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mester 1"/>
      <sheetName val="Semester 2"/>
      <sheetName val="Semester 3"/>
      <sheetName val="Semester 4"/>
      <sheetName val="Semester 5"/>
      <sheetName val="Semester 6"/>
      <sheetName val="Gabungan Nilai Rapor"/>
      <sheetName val="Rekap Nilai Ujian Tertulis"/>
      <sheetName val="Rekap Nilai Ujian Praktek"/>
      <sheetName val="Gabungan Nilai Ujian"/>
      <sheetName val="Nilai Rata rata"/>
      <sheetName val="Nilai Ujian+Raport Persentase"/>
      <sheetName val="IJAZAH"/>
    </sheetNames>
    <sheetDataSet>
      <sheetData sheetId="0">
        <row r="6">
          <cell r="C6">
            <v>77</v>
          </cell>
        </row>
      </sheetData>
      <sheetData sheetId="1">
        <row r="6">
          <cell r="C6">
            <v>83</v>
          </cell>
        </row>
      </sheetData>
      <sheetData sheetId="2">
        <row r="6">
          <cell r="C6">
            <v>82</v>
          </cell>
        </row>
      </sheetData>
      <sheetData sheetId="3">
        <row r="6">
          <cell r="C6">
            <v>89</v>
          </cell>
        </row>
      </sheetData>
      <sheetData sheetId="4">
        <row r="6">
          <cell r="C6">
            <v>85</v>
          </cell>
        </row>
      </sheetData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7">
          <cell r="A7">
            <v>1</v>
          </cell>
          <cell r="B7" t="str">
            <v>ABDILLAH APRILIANSYAH</v>
          </cell>
          <cell r="C7">
            <v>86.45</v>
          </cell>
          <cell r="D7">
            <v>67.45</v>
          </cell>
          <cell r="E7">
            <v>85.8</v>
          </cell>
          <cell r="F7">
            <v>88.05</v>
          </cell>
          <cell r="G7">
            <v>64.2</v>
          </cell>
          <cell r="H7">
            <v>86.35</v>
          </cell>
          <cell r="I7">
            <v>85.1</v>
          </cell>
          <cell r="J7">
            <v>75.75</v>
          </cell>
          <cell r="K7">
            <v>82.95</v>
          </cell>
          <cell r="L7">
            <v>84.75</v>
          </cell>
          <cell r="M7">
            <v>84.9</v>
          </cell>
          <cell r="N7">
            <v>84.15</v>
          </cell>
          <cell r="O7">
            <v>80.8</v>
          </cell>
          <cell r="P7">
            <v>92.3</v>
          </cell>
          <cell r="Q7">
            <v>77.400000000000006</v>
          </cell>
          <cell r="R7">
            <v>82.15</v>
          </cell>
          <cell r="S7">
            <v>1308.5500000000002</v>
          </cell>
          <cell r="T7">
            <v>81.784375000000011</v>
          </cell>
          <cell r="U7">
            <v>7</v>
          </cell>
          <cell r="W7">
            <v>81.091666666666669</v>
          </cell>
        </row>
        <row r="8">
          <cell r="A8">
            <v>2</v>
          </cell>
          <cell r="B8" t="str">
            <v>AHMAD AFANDI</v>
          </cell>
          <cell r="C8">
            <v>76.25</v>
          </cell>
          <cell r="D8">
            <v>63.3</v>
          </cell>
          <cell r="E8">
            <v>67.45</v>
          </cell>
          <cell r="F8">
            <v>76.55</v>
          </cell>
          <cell r="G8">
            <v>58.65</v>
          </cell>
          <cell r="H8">
            <v>69.900000000000006</v>
          </cell>
          <cell r="I8">
            <v>75.5</v>
          </cell>
          <cell r="J8">
            <v>76.2</v>
          </cell>
          <cell r="K8">
            <v>74.25</v>
          </cell>
          <cell r="L8">
            <v>83.85</v>
          </cell>
          <cell r="M8">
            <v>77.599999999999994</v>
          </cell>
          <cell r="N8">
            <v>74.900000000000006</v>
          </cell>
          <cell r="O8">
            <v>72.900000000000006</v>
          </cell>
          <cell r="P8">
            <v>68.05</v>
          </cell>
          <cell r="Q8">
            <v>75.8</v>
          </cell>
          <cell r="R8">
            <v>72.25</v>
          </cell>
          <cell r="S8">
            <v>1163.4000000000001</v>
          </cell>
          <cell r="T8">
            <v>72.712500000000006</v>
          </cell>
          <cell r="U8">
            <v>35</v>
          </cell>
          <cell r="W8">
            <v>71.425000000000011</v>
          </cell>
        </row>
        <row r="9">
          <cell r="A9">
            <v>3</v>
          </cell>
          <cell r="B9" t="str">
            <v>AHMAD SYARIFUDIN</v>
          </cell>
          <cell r="C9">
            <v>77.55</v>
          </cell>
          <cell r="D9">
            <v>69.599999999999994</v>
          </cell>
          <cell r="E9">
            <v>81.849999999999994</v>
          </cell>
          <cell r="F9">
            <v>83.05</v>
          </cell>
          <cell r="G9">
            <v>61.35</v>
          </cell>
          <cell r="H9">
            <v>82.35</v>
          </cell>
          <cell r="I9">
            <v>81.900000000000006</v>
          </cell>
          <cell r="J9">
            <v>75.599999999999994</v>
          </cell>
          <cell r="K9">
            <v>78.05</v>
          </cell>
          <cell r="L9">
            <v>83.9</v>
          </cell>
          <cell r="M9">
            <v>83.8</v>
          </cell>
          <cell r="N9">
            <v>85.6</v>
          </cell>
          <cell r="O9">
            <v>75.25</v>
          </cell>
          <cell r="P9">
            <v>85.75</v>
          </cell>
          <cell r="Q9">
            <v>75.849999999999994</v>
          </cell>
          <cell r="R9">
            <v>76.05</v>
          </cell>
          <cell r="S9">
            <v>1257.4999999999998</v>
          </cell>
          <cell r="T9">
            <v>78.593749999999986</v>
          </cell>
          <cell r="U9">
            <v>12</v>
          </cell>
          <cell r="W9">
            <v>76.674999999999997</v>
          </cell>
        </row>
        <row r="10">
          <cell r="A10">
            <v>4</v>
          </cell>
          <cell r="B10" t="str">
            <v>ALFIRA ILMA DINA</v>
          </cell>
          <cell r="C10">
            <v>92.35</v>
          </cell>
          <cell r="D10">
            <v>74.599999999999994</v>
          </cell>
          <cell r="E10">
            <v>89.5</v>
          </cell>
          <cell r="F10">
            <v>89.15</v>
          </cell>
          <cell r="G10">
            <v>54.9</v>
          </cell>
          <cell r="H10">
            <v>87.4</v>
          </cell>
          <cell r="I10">
            <v>82.8</v>
          </cell>
          <cell r="J10">
            <v>84.6</v>
          </cell>
          <cell r="K10">
            <v>87.85</v>
          </cell>
          <cell r="L10">
            <v>80.55</v>
          </cell>
          <cell r="M10">
            <v>91.4</v>
          </cell>
          <cell r="N10">
            <v>90.75</v>
          </cell>
          <cell r="O10">
            <v>85.55</v>
          </cell>
          <cell r="P10">
            <v>95.55</v>
          </cell>
          <cell r="Q10">
            <v>82.7</v>
          </cell>
          <cell r="R10">
            <v>79.95</v>
          </cell>
          <cell r="S10">
            <v>1349.6</v>
          </cell>
          <cell r="T10">
            <v>84.35</v>
          </cell>
          <cell r="U10">
            <v>3</v>
          </cell>
          <cell r="W10">
            <v>85.116666666666674</v>
          </cell>
        </row>
        <row r="11">
          <cell r="A11">
            <v>5</v>
          </cell>
          <cell r="B11" t="str">
            <v>ALYAA NU'MA NAFISAH</v>
          </cell>
          <cell r="C11">
            <v>77.2</v>
          </cell>
          <cell r="D11">
            <v>60.85</v>
          </cell>
          <cell r="E11">
            <v>66.349999999999994</v>
          </cell>
          <cell r="F11">
            <v>74</v>
          </cell>
          <cell r="G11">
            <v>49.5</v>
          </cell>
          <cell r="H11">
            <v>69.05</v>
          </cell>
          <cell r="I11">
            <v>72.45</v>
          </cell>
          <cell r="J11">
            <v>73.099999999999994</v>
          </cell>
          <cell r="K11">
            <v>71.95</v>
          </cell>
          <cell r="L11">
            <v>77.599999999999994</v>
          </cell>
          <cell r="M11">
            <v>81.8</v>
          </cell>
          <cell r="N11">
            <v>77.650000000000006</v>
          </cell>
          <cell r="O11">
            <v>75.7</v>
          </cell>
          <cell r="P11">
            <v>76.75</v>
          </cell>
          <cell r="Q11">
            <v>79.75</v>
          </cell>
          <cell r="R11">
            <v>69.3</v>
          </cell>
          <cell r="S11">
            <v>1153</v>
          </cell>
          <cell r="T11">
            <v>72.0625</v>
          </cell>
          <cell r="U11">
            <v>39</v>
          </cell>
          <cell r="W11">
            <v>73.258333333333326</v>
          </cell>
        </row>
        <row r="12">
          <cell r="A12">
            <v>6</v>
          </cell>
          <cell r="B12" t="str">
            <v>AMELIA SAFITRI</v>
          </cell>
          <cell r="C12">
            <v>88.65</v>
          </cell>
          <cell r="D12">
            <v>73.150000000000006</v>
          </cell>
          <cell r="E12">
            <v>87.15</v>
          </cell>
          <cell r="F12">
            <v>85.85</v>
          </cell>
          <cell r="G12">
            <v>54.5</v>
          </cell>
          <cell r="H12">
            <v>84.85</v>
          </cell>
          <cell r="I12">
            <v>84</v>
          </cell>
          <cell r="J12">
            <v>80.900000000000006</v>
          </cell>
          <cell r="K12">
            <v>87.65</v>
          </cell>
          <cell r="L12">
            <v>82.95</v>
          </cell>
          <cell r="M12">
            <v>89.35</v>
          </cell>
          <cell r="N12">
            <v>85.65</v>
          </cell>
          <cell r="O12">
            <v>86.55</v>
          </cell>
          <cell r="P12">
            <v>88.8</v>
          </cell>
          <cell r="Q12">
            <v>79.25</v>
          </cell>
          <cell r="R12">
            <v>83.1</v>
          </cell>
          <cell r="S12">
            <v>1322.35</v>
          </cell>
          <cell r="T12">
            <v>82.646874999999994</v>
          </cell>
          <cell r="U12">
            <v>6</v>
          </cell>
          <cell r="W12">
            <v>83.25</v>
          </cell>
        </row>
        <row r="13">
          <cell r="A13">
            <v>7</v>
          </cell>
          <cell r="B13" t="str">
            <v>ANGGA FEBRIANSYAH</v>
          </cell>
          <cell r="C13">
            <v>76.5</v>
          </cell>
          <cell r="D13">
            <v>61.4</v>
          </cell>
          <cell r="E13">
            <v>64.3</v>
          </cell>
          <cell r="F13">
            <v>73.400000000000006</v>
          </cell>
          <cell r="G13">
            <v>58.05</v>
          </cell>
          <cell r="H13">
            <v>72.150000000000006</v>
          </cell>
          <cell r="I13">
            <v>71.349999999999994</v>
          </cell>
          <cell r="J13">
            <v>76.599999999999994</v>
          </cell>
          <cell r="K13">
            <v>73</v>
          </cell>
          <cell r="L13">
            <v>83.1</v>
          </cell>
          <cell r="M13">
            <v>77</v>
          </cell>
          <cell r="N13">
            <v>75.55</v>
          </cell>
          <cell r="O13">
            <v>73.150000000000006</v>
          </cell>
          <cell r="P13">
            <v>76.099999999999994</v>
          </cell>
          <cell r="Q13">
            <v>73.099999999999994</v>
          </cell>
          <cell r="R13">
            <v>68.900000000000006</v>
          </cell>
          <cell r="S13">
            <v>1153.6500000000001</v>
          </cell>
          <cell r="T13">
            <v>72.103125000000006</v>
          </cell>
          <cell r="U13">
            <v>38</v>
          </cell>
          <cell r="W13">
            <v>71.525000000000006</v>
          </cell>
        </row>
        <row r="14">
          <cell r="A14">
            <v>8</v>
          </cell>
          <cell r="B14" t="str">
            <v>AULA DINA ALYYUL FITA</v>
          </cell>
          <cell r="C14">
            <v>80.2</v>
          </cell>
          <cell r="D14">
            <v>59.2</v>
          </cell>
          <cell r="E14">
            <v>79.5</v>
          </cell>
          <cell r="F14">
            <v>79.400000000000006</v>
          </cell>
          <cell r="G14">
            <v>54.1</v>
          </cell>
          <cell r="H14">
            <v>71.349999999999994</v>
          </cell>
          <cell r="I14">
            <v>73.150000000000006</v>
          </cell>
          <cell r="J14">
            <v>78.7</v>
          </cell>
          <cell r="K14">
            <v>78.45</v>
          </cell>
          <cell r="L14">
            <v>79.95</v>
          </cell>
          <cell r="M14">
            <v>84.1</v>
          </cell>
          <cell r="N14">
            <v>82</v>
          </cell>
          <cell r="O14">
            <v>83.65</v>
          </cell>
          <cell r="P14">
            <v>75</v>
          </cell>
          <cell r="Q14">
            <v>76.599999999999994</v>
          </cell>
          <cell r="R14">
            <v>76.8</v>
          </cell>
          <cell r="S14">
            <v>1212.1499999999999</v>
          </cell>
          <cell r="T14">
            <v>75.759374999999991</v>
          </cell>
          <cell r="U14">
            <v>23</v>
          </cell>
          <cell r="W14">
            <v>75.241666666666674</v>
          </cell>
        </row>
        <row r="15">
          <cell r="A15">
            <v>9</v>
          </cell>
          <cell r="B15" t="str">
            <v>BADAR KHAKAM KHASANDI</v>
          </cell>
          <cell r="C15">
            <v>81.900000000000006</v>
          </cell>
          <cell r="D15">
            <v>66.55</v>
          </cell>
          <cell r="E15">
            <v>79.599999999999994</v>
          </cell>
          <cell r="F15">
            <v>79.849999999999994</v>
          </cell>
          <cell r="G15">
            <v>56.95</v>
          </cell>
          <cell r="H15">
            <v>78.75</v>
          </cell>
          <cell r="I15">
            <v>71.849999999999994</v>
          </cell>
          <cell r="J15">
            <v>77.8</v>
          </cell>
          <cell r="K15">
            <v>78.650000000000006</v>
          </cell>
          <cell r="L15">
            <v>84</v>
          </cell>
          <cell r="M15">
            <v>83.85</v>
          </cell>
          <cell r="N15">
            <v>80.849999999999994</v>
          </cell>
          <cell r="O15">
            <v>75.45</v>
          </cell>
          <cell r="P15">
            <v>80.099999999999994</v>
          </cell>
          <cell r="Q15">
            <v>76.8</v>
          </cell>
          <cell r="R15">
            <v>69.349999999999994</v>
          </cell>
          <cell r="S15">
            <v>1222.2999999999997</v>
          </cell>
          <cell r="T15">
            <v>76.393749999999983</v>
          </cell>
          <cell r="U15">
            <v>22</v>
          </cell>
          <cell r="W15">
            <v>75.025000000000006</v>
          </cell>
        </row>
        <row r="16">
          <cell r="A16">
            <v>10</v>
          </cell>
          <cell r="B16" t="str">
            <v>DINDA AYU SEKARNINGRUM</v>
          </cell>
          <cell r="C16">
            <v>79.25</v>
          </cell>
          <cell r="D16">
            <v>67.099999999999994</v>
          </cell>
          <cell r="E16">
            <v>76.349999999999994</v>
          </cell>
          <cell r="F16">
            <v>79.900000000000006</v>
          </cell>
          <cell r="G16">
            <v>47</v>
          </cell>
          <cell r="H16">
            <v>70.25</v>
          </cell>
          <cell r="I16">
            <v>78.150000000000006</v>
          </cell>
          <cell r="J16">
            <v>73.900000000000006</v>
          </cell>
          <cell r="K16">
            <v>82.5</v>
          </cell>
          <cell r="L16">
            <v>79.2</v>
          </cell>
          <cell r="M16">
            <v>84.9</v>
          </cell>
          <cell r="N16">
            <v>82.7</v>
          </cell>
          <cell r="O16">
            <v>79.5</v>
          </cell>
          <cell r="P16">
            <v>75.45</v>
          </cell>
          <cell r="Q16">
            <v>77.55</v>
          </cell>
          <cell r="R16">
            <v>77.150000000000006</v>
          </cell>
          <cell r="S16">
            <v>1210.8500000000001</v>
          </cell>
          <cell r="T16">
            <v>75.678125000000009</v>
          </cell>
          <cell r="U16">
            <v>25</v>
          </cell>
          <cell r="W16">
            <v>76</v>
          </cell>
        </row>
        <row r="17">
          <cell r="A17">
            <v>11</v>
          </cell>
          <cell r="B17" t="str">
            <v>DWIKA ANDY PRAYUGA</v>
          </cell>
          <cell r="C17">
            <v>80.5</v>
          </cell>
          <cell r="D17">
            <v>67.45</v>
          </cell>
          <cell r="E17">
            <v>83.25</v>
          </cell>
          <cell r="F17">
            <v>82.2</v>
          </cell>
          <cell r="G17">
            <v>60.1</v>
          </cell>
          <cell r="H17">
            <v>74.3</v>
          </cell>
          <cell r="I17">
            <v>81.55</v>
          </cell>
          <cell r="J17">
            <v>76.900000000000006</v>
          </cell>
          <cell r="K17">
            <v>80</v>
          </cell>
          <cell r="L17">
            <v>82.35</v>
          </cell>
          <cell r="M17">
            <v>87.65</v>
          </cell>
          <cell r="N17">
            <v>81.95</v>
          </cell>
          <cell r="O17">
            <v>80.75</v>
          </cell>
          <cell r="P17">
            <v>83.4</v>
          </cell>
          <cell r="Q17">
            <v>80.099999999999994</v>
          </cell>
          <cell r="R17">
            <v>76.55</v>
          </cell>
          <cell r="S17">
            <v>1259</v>
          </cell>
          <cell r="T17">
            <v>78.6875</v>
          </cell>
          <cell r="U17">
            <v>10</v>
          </cell>
          <cell r="W17">
            <v>78.125</v>
          </cell>
        </row>
        <row r="18">
          <cell r="A18">
            <v>12</v>
          </cell>
          <cell r="B18" t="str">
            <v>FAHRI ILMAN RAMADHAN</v>
          </cell>
          <cell r="C18">
            <v>80.95</v>
          </cell>
          <cell r="D18">
            <v>62.75</v>
          </cell>
          <cell r="E18">
            <v>64.7</v>
          </cell>
          <cell r="F18">
            <v>76.45</v>
          </cell>
          <cell r="G18">
            <v>49.2</v>
          </cell>
          <cell r="H18">
            <v>68</v>
          </cell>
          <cell r="I18">
            <v>70.95</v>
          </cell>
          <cell r="J18">
            <v>74.95</v>
          </cell>
          <cell r="K18">
            <v>75.7</v>
          </cell>
          <cell r="L18">
            <v>80.8</v>
          </cell>
          <cell r="M18">
            <v>77.599999999999994</v>
          </cell>
          <cell r="N18">
            <v>73.849999999999994</v>
          </cell>
          <cell r="O18">
            <v>79.349999999999994</v>
          </cell>
          <cell r="P18">
            <v>65.099999999999994</v>
          </cell>
          <cell r="Q18">
            <v>76.849999999999994</v>
          </cell>
          <cell r="R18">
            <v>72.55</v>
          </cell>
          <cell r="S18">
            <v>1149.75</v>
          </cell>
          <cell r="T18">
            <v>71.859375</v>
          </cell>
          <cell r="U18">
            <v>40</v>
          </cell>
          <cell r="W18">
            <v>72.924999999999997</v>
          </cell>
        </row>
        <row r="19">
          <cell r="A19">
            <v>13</v>
          </cell>
          <cell r="B19" t="str">
            <v>FAIKHATU MAULIDINA</v>
          </cell>
          <cell r="C19">
            <v>81.25</v>
          </cell>
          <cell r="D19">
            <v>67.599999999999994</v>
          </cell>
          <cell r="E19">
            <v>80.650000000000006</v>
          </cell>
          <cell r="F19">
            <v>80</v>
          </cell>
          <cell r="G19">
            <v>53.75</v>
          </cell>
          <cell r="H19">
            <v>72.55</v>
          </cell>
          <cell r="I19">
            <v>76.05</v>
          </cell>
          <cell r="J19">
            <v>75.8</v>
          </cell>
          <cell r="K19">
            <v>79.75</v>
          </cell>
          <cell r="L19">
            <v>80.3</v>
          </cell>
          <cell r="M19">
            <v>86.3</v>
          </cell>
          <cell r="N19">
            <v>85.45</v>
          </cell>
          <cell r="O19">
            <v>81.5</v>
          </cell>
          <cell r="P19">
            <v>78.849999999999994</v>
          </cell>
          <cell r="Q19">
            <v>78.150000000000006</v>
          </cell>
          <cell r="R19">
            <v>81.45</v>
          </cell>
          <cell r="S19">
            <v>1239.4000000000001</v>
          </cell>
          <cell r="T19">
            <v>77.462500000000006</v>
          </cell>
          <cell r="U19">
            <v>14</v>
          </cell>
          <cell r="W19">
            <v>78.133333333333326</v>
          </cell>
        </row>
        <row r="20">
          <cell r="A20">
            <v>14</v>
          </cell>
          <cell r="B20" t="str">
            <v>FALAKHUL KHUSNA</v>
          </cell>
          <cell r="C20">
            <v>86.3</v>
          </cell>
          <cell r="D20">
            <v>65.75</v>
          </cell>
          <cell r="E20">
            <v>76.400000000000006</v>
          </cell>
          <cell r="F20">
            <v>78.95</v>
          </cell>
          <cell r="G20">
            <v>50.9</v>
          </cell>
          <cell r="H20">
            <v>72.75</v>
          </cell>
          <cell r="I20">
            <v>84.5</v>
          </cell>
          <cell r="J20">
            <v>73.8</v>
          </cell>
          <cell r="K20">
            <v>81.3</v>
          </cell>
          <cell r="L20">
            <v>79.099999999999994</v>
          </cell>
          <cell r="M20">
            <v>85.55</v>
          </cell>
          <cell r="N20">
            <v>82.05</v>
          </cell>
          <cell r="O20">
            <v>81</v>
          </cell>
          <cell r="P20">
            <v>88.6</v>
          </cell>
          <cell r="Q20">
            <v>76.95</v>
          </cell>
          <cell r="R20">
            <v>78.849999999999994</v>
          </cell>
          <cell r="S20">
            <v>1242.7499999999998</v>
          </cell>
          <cell r="T20">
            <v>77.671874999999986</v>
          </cell>
          <cell r="U20">
            <v>13</v>
          </cell>
          <cell r="W20">
            <v>79.575000000000003</v>
          </cell>
        </row>
        <row r="21">
          <cell r="A21">
            <v>15</v>
          </cell>
          <cell r="B21" t="str">
            <v>FARID SHOKHIBIN</v>
          </cell>
          <cell r="C21">
            <v>75.849999999999994</v>
          </cell>
          <cell r="D21">
            <v>59.2</v>
          </cell>
          <cell r="E21">
            <v>64.95</v>
          </cell>
          <cell r="F21">
            <v>76.7</v>
          </cell>
          <cell r="G21">
            <v>54.15</v>
          </cell>
          <cell r="H21">
            <v>67.849999999999994</v>
          </cell>
          <cell r="I21">
            <v>71.45</v>
          </cell>
          <cell r="J21">
            <v>73.3</v>
          </cell>
          <cell r="K21">
            <v>75.849999999999994</v>
          </cell>
          <cell r="L21">
            <v>79.3</v>
          </cell>
          <cell r="M21">
            <v>75.599999999999994</v>
          </cell>
          <cell r="N21">
            <v>75</v>
          </cell>
          <cell r="O21">
            <v>69.55</v>
          </cell>
          <cell r="P21">
            <v>58.75</v>
          </cell>
          <cell r="Q21">
            <v>74.75</v>
          </cell>
          <cell r="R21">
            <v>68.55</v>
          </cell>
          <cell r="S21">
            <v>1120.8</v>
          </cell>
          <cell r="T21">
            <v>70.05</v>
          </cell>
          <cell r="U21">
            <v>43</v>
          </cell>
          <cell r="W21">
            <v>67.775000000000006</v>
          </cell>
        </row>
        <row r="22">
          <cell r="A22">
            <v>16</v>
          </cell>
          <cell r="B22" t="str">
            <v>HAMADA SULTAN NIADI</v>
          </cell>
          <cell r="C22">
            <v>79.2</v>
          </cell>
          <cell r="D22">
            <v>71.8</v>
          </cell>
          <cell r="E22">
            <v>81.75</v>
          </cell>
          <cell r="F22">
            <v>87.05</v>
          </cell>
          <cell r="G22">
            <v>59.25</v>
          </cell>
          <cell r="H22">
            <v>80.900000000000006</v>
          </cell>
          <cell r="I22">
            <v>84.65</v>
          </cell>
          <cell r="J22">
            <v>79.55</v>
          </cell>
          <cell r="K22">
            <v>77.45</v>
          </cell>
          <cell r="L22">
            <v>87.85</v>
          </cell>
          <cell r="M22">
            <v>77.150000000000006</v>
          </cell>
          <cell r="N22">
            <v>82</v>
          </cell>
          <cell r="O22">
            <v>73.849999999999994</v>
          </cell>
          <cell r="P22">
            <v>85.85</v>
          </cell>
          <cell r="Q22">
            <v>76.099999999999994</v>
          </cell>
          <cell r="R22">
            <v>74.150000000000006</v>
          </cell>
          <cell r="S22">
            <v>1258.55</v>
          </cell>
          <cell r="T22">
            <v>78.659374999999997</v>
          </cell>
          <cell r="U22">
            <v>11</v>
          </cell>
          <cell r="W22">
            <v>76.825000000000003</v>
          </cell>
        </row>
        <row r="23">
          <cell r="A23">
            <v>17</v>
          </cell>
          <cell r="B23" t="str">
            <v>IRMA MIFTAZABILA</v>
          </cell>
          <cell r="C23">
            <v>82.85</v>
          </cell>
          <cell r="D23">
            <v>72.099999999999994</v>
          </cell>
          <cell r="E23">
            <v>75.400000000000006</v>
          </cell>
          <cell r="F23">
            <v>77.400000000000006</v>
          </cell>
          <cell r="G23">
            <v>49.85</v>
          </cell>
          <cell r="H23">
            <v>79.599999999999994</v>
          </cell>
          <cell r="I23">
            <v>76.7</v>
          </cell>
          <cell r="J23">
            <v>76.400000000000006</v>
          </cell>
          <cell r="K23">
            <v>81.849999999999994</v>
          </cell>
          <cell r="L23">
            <v>80.3</v>
          </cell>
          <cell r="M23">
            <v>85.8</v>
          </cell>
          <cell r="N23">
            <v>80.55</v>
          </cell>
          <cell r="O23">
            <v>80.599999999999994</v>
          </cell>
          <cell r="P23">
            <v>80.849999999999994</v>
          </cell>
          <cell r="Q23">
            <v>77.3</v>
          </cell>
          <cell r="R23">
            <v>78.05</v>
          </cell>
          <cell r="S23">
            <v>1235.5999999999999</v>
          </cell>
          <cell r="T23">
            <v>77.224999999999994</v>
          </cell>
          <cell r="U23">
            <v>17</v>
          </cell>
          <cell r="W23">
            <v>78.625</v>
          </cell>
        </row>
        <row r="24">
          <cell r="A24">
            <v>18</v>
          </cell>
          <cell r="B24" t="str">
            <v>LINDA INDRIANTI</v>
          </cell>
          <cell r="C24">
            <v>86.85</v>
          </cell>
          <cell r="D24">
            <v>70.5</v>
          </cell>
          <cell r="E24">
            <v>77.45</v>
          </cell>
          <cell r="F24">
            <v>81.25</v>
          </cell>
          <cell r="G24">
            <v>54.1</v>
          </cell>
          <cell r="H24">
            <v>76</v>
          </cell>
          <cell r="I24">
            <v>77.25</v>
          </cell>
          <cell r="J24">
            <v>74.5</v>
          </cell>
          <cell r="K24">
            <v>81.599999999999994</v>
          </cell>
          <cell r="L24">
            <v>80.7</v>
          </cell>
          <cell r="M24">
            <v>86.1</v>
          </cell>
          <cell r="N24">
            <v>81.95</v>
          </cell>
          <cell r="O24">
            <v>80.7</v>
          </cell>
          <cell r="P24">
            <v>80.95</v>
          </cell>
          <cell r="Q24">
            <v>79</v>
          </cell>
          <cell r="R24">
            <v>68.849999999999994</v>
          </cell>
          <cell r="S24">
            <v>1237.7500000000002</v>
          </cell>
          <cell r="T24">
            <v>77.359375000000014</v>
          </cell>
          <cell r="U24">
            <v>15</v>
          </cell>
          <cell r="W24">
            <v>77.808333333333337</v>
          </cell>
        </row>
        <row r="25">
          <cell r="A25">
            <v>19</v>
          </cell>
          <cell r="B25" t="str">
            <v>M. DANIEL ANDIFA KAIIN</v>
          </cell>
          <cell r="C25">
            <v>78.599999999999994</v>
          </cell>
          <cell r="D25">
            <v>67.349999999999994</v>
          </cell>
          <cell r="E25">
            <v>69.3</v>
          </cell>
          <cell r="F25">
            <v>77.099999999999994</v>
          </cell>
          <cell r="G25">
            <v>51.5</v>
          </cell>
          <cell r="H25">
            <v>72.650000000000006</v>
          </cell>
          <cell r="I25">
            <v>73.099999999999994</v>
          </cell>
          <cell r="J25">
            <v>72.400000000000006</v>
          </cell>
          <cell r="K25">
            <v>78.099999999999994</v>
          </cell>
          <cell r="L25">
            <v>84.55</v>
          </cell>
          <cell r="M25">
            <v>82.05</v>
          </cell>
          <cell r="N25">
            <v>76.05</v>
          </cell>
          <cell r="O25">
            <v>74.95</v>
          </cell>
          <cell r="P25">
            <v>75.900000000000006</v>
          </cell>
          <cell r="Q25">
            <v>74.849999999999994</v>
          </cell>
          <cell r="R25">
            <v>69.150000000000006</v>
          </cell>
          <cell r="S25">
            <v>1177.5999999999999</v>
          </cell>
          <cell r="T25">
            <v>73.599999999999994</v>
          </cell>
          <cell r="U25">
            <v>33</v>
          </cell>
          <cell r="W25">
            <v>73.466666666666669</v>
          </cell>
        </row>
        <row r="26">
          <cell r="A26">
            <v>20</v>
          </cell>
          <cell r="B26" t="str">
            <v>M. FAHRI AL DAFA</v>
          </cell>
          <cell r="C26">
            <v>79.2</v>
          </cell>
          <cell r="D26">
            <v>63.2</v>
          </cell>
          <cell r="E26">
            <v>83.35</v>
          </cell>
          <cell r="F26">
            <v>82</v>
          </cell>
          <cell r="G26">
            <v>53.5</v>
          </cell>
          <cell r="H26">
            <v>71.5</v>
          </cell>
          <cell r="I26">
            <v>70.400000000000006</v>
          </cell>
          <cell r="J26">
            <v>82.6</v>
          </cell>
          <cell r="K26">
            <v>78.7</v>
          </cell>
          <cell r="L26">
            <v>82.85</v>
          </cell>
          <cell r="M26">
            <v>78.2</v>
          </cell>
          <cell r="N26">
            <v>81.650000000000006</v>
          </cell>
          <cell r="O26">
            <v>78.25</v>
          </cell>
          <cell r="P26">
            <v>71.5</v>
          </cell>
          <cell r="Q26">
            <v>76.3</v>
          </cell>
          <cell r="R26">
            <v>65.75</v>
          </cell>
          <cell r="S26">
            <v>1198.95</v>
          </cell>
          <cell r="T26">
            <v>74.934375000000003</v>
          </cell>
          <cell r="U26">
            <v>30</v>
          </cell>
          <cell r="W26">
            <v>72.366666666666674</v>
          </cell>
        </row>
        <row r="27">
          <cell r="A27">
            <v>21</v>
          </cell>
          <cell r="B27" t="str">
            <v>M. FAQIH LADUNNIL HAQ</v>
          </cell>
          <cell r="C27">
            <v>80.650000000000006</v>
          </cell>
          <cell r="D27">
            <v>64.95</v>
          </cell>
          <cell r="E27">
            <v>79.7</v>
          </cell>
          <cell r="F27">
            <v>76.75</v>
          </cell>
          <cell r="G27">
            <v>48.7</v>
          </cell>
          <cell r="H27">
            <v>72.3</v>
          </cell>
          <cell r="I27">
            <v>75</v>
          </cell>
          <cell r="J27">
            <v>79</v>
          </cell>
          <cell r="K27">
            <v>79.900000000000006</v>
          </cell>
          <cell r="L27">
            <v>84.35</v>
          </cell>
          <cell r="M27">
            <v>82.5</v>
          </cell>
          <cell r="N27">
            <v>78.95</v>
          </cell>
          <cell r="O27">
            <v>76.55</v>
          </cell>
          <cell r="P27">
            <v>75.900000000000006</v>
          </cell>
          <cell r="Q27">
            <v>76.900000000000006</v>
          </cell>
          <cell r="R27">
            <v>68.55</v>
          </cell>
          <cell r="S27">
            <v>1200.6500000000001</v>
          </cell>
          <cell r="T27">
            <v>75.040625000000006</v>
          </cell>
          <cell r="U27">
            <v>29</v>
          </cell>
          <cell r="W27">
            <v>73.916666666666657</v>
          </cell>
        </row>
        <row r="28">
          <cell r="A28">
            <v>22</v>
          </cell>
          <cell r="B28" t="str">
            <v>M. FARIH MAULIDIL HAQ</v>
          </cell>
          <cell r="C28">
            <v>79.75</v>
          </cell>
          <cell r="D28">
            <v>64.7</v>
          </cell>
          <cell r="E28">
            <v>70.150000000000006</v>
          </cell>
          <cell r="F28">
            <v>78.3</v>
          </cell>
          <cell r="G28">
            <v>57.55</v>
          </cell>
          <cell r="H28">
            <v>67.55</v>
          </cell>
          <cell r="I28">
            <v>70.25</v>
          </cell>
          <cell r="J28">
            <v>74.75</v>
          </cell>
          <cell r="K28">
            <v>75</v>
          </cell>
          <cell r="L28">
            <v>82.15</v>
          </cell>
          <cell r="M28">
            <v>80.400000000000006</v>
          </cell>
          <cell r="N28">
            <v>75.05</v>
          </cell>
          <cell r="O28">
            <v>72</v>
          </cell>
          <cell r="P28">
            <v>71</v>
          </cell>
          <cell r="Q28">
            <v>75.900000000000006</v>
          </cell>
          <cell r="R28">
            <v>67.400000000000006</v>
          </cell>
          <cell r="S28">
            <v>1161.9000000000001</v>
          </cell>
          <cell r="T28">
            <v>72.618750000000006</v>
          </cell>
          <cell r="U28">
            <v>37</v>
          </cell>
          <cell r="W28">
            <v>71.791666666666657</v>
          </cell>
        </row>
        <row r="29">
          <cell r="A29">
            <v>23</v>
          </cell>
          <cell r="B29" t="str">
            <v>M. IRWAN KURNIAWAN</v>
          </cell>
          <cell r="C29">
            <v>79.75</v>
          </cell>
          <cell r="D29">
            <v>65.400000000000006</v>
          </cell>
          <cell r="E29">
            <v>72.3</v>
          </cell>
          <cell r="F29">
            <v>74.75</v>
          </cell>
          <cell r="G29">
            <v>53.8</v>
          </cell>
          <cell r="H29">
            <v>71.849999999999994</v>
          </cell>
          <cell r="I29">
            <v>75.75</v>
          </cell>
          <cell r="J29">
            <v>74.150000000000006</v>
          </cell>
          <cell r="K29">
            <v>77.5</v>
          </cell>
          <cell r="L29">
            <v>84.05</v>
          </cell>
          <cell r="M29">
            <v>80.5</v>
          </cell>
          <cell r="N29">
            <v>74.55</v>
          </cell>
          <cell r="O29">
            <v>73.3</v>
          </cell>
          <cell r="P29">
            <v>63.35</v>
          </cell>
          <cell r="Q29">
            <v>76</v>
          </cell>
          <cell r="R29">
            <v>74.900000000000006</v>
          </cell>
          <cell r="S29">
            <v>1171.9000000000001</v>
          </cell>
          <cell r="T29">
            <v>73.243750000000006</v>
          </cell>
          <cell r="U29">
            <v>34</v>
          </cell>
          <cell r="W29">
            <v>72.116666666666674</v>
          </cell>
        </row>
        <row r="30">
          <cell r="A30">
            <v>24</v>
          </cell>
          <cell r="B30" t="str">
            <v>MOH ILHAM IMANSYAH</v>
          </cell>
          <cell r="C30">
            <v>77.55</v>
          </cell>
          <cell r="D30">
            <v>62.2</v>
          </cell>
          <cell r="E30">
            <v>73.349999999999994</v>
          </cell>
          <cell r="F30">
            <v>78.150000000000006</v>
          </cell>
          <cell r="G30">
            <v>56.05</v>
          </cell>
          <cell r="H30">
            <v>72.55</v>
          </cell>
          <cell r="I30">
            <v>78.5</v>
          </cell>
          <cell r="J30">
            <v>75.400000000000006</v>
          </cell>
          <cell r="K30">
            <v>78.55</v>
          </cell>
          <cell r="L30">
            <v>84.85</v>
          </cell>
          <cell r="M30">
            <v>79.849999999999994</v>
          </cell>
          <cell r="N30">
            <v>77.95</v>
          </cell>
          <cell r="O30">
            <v>77.150000000000006</v>
          </cell>
          <cell r="P30">
            <v>77.7</v>
          </cell>
          <cell r="Q30">
            <v>77.95</v>
          </cell>
          <cell r="R30">
            <v>66.55</v>
          </cell>
          <cell r="S30">
            <v>1194.3</v>
          </cell>
          <cell r="T30">
            <v>74.643749999999997</v>
          </cell>
          <cell r="U30">
            <v>32</v>
          </cell>
          <cell r="W30">
            <v>73.183333333333337</v>
          </cell>
        </row>
        <row r="31">
          <cell r="A31">
            <v>25</v>
          </cell>
          <cell r="B31" t="str">
            <v>MOH. DWIKA SANJAYA</v>
          </cell>
          <cell r="C31">
            <v>81.849999999999994</v>
          </cell>
          <cell r="D31">
            <v>64.099999999999994</v>
          </cell>
          <cell r="E31">
            <v>68.45</v>
          </cell>
          <cell r="F31">
            <v>77.8</v>
          </cell>
          <cell r="G31">
            <v>54.85</v>
          </cell>
          <cell r="H31">
            <v>78.45</v>
          </cell>
          <cell r="I31">
            <v>79.900000000000006</v>
          </cell>
          <cell r="J31">
            <v>71</v>
          </cell>
          <cell r="K31">
            <v>81.099999999999994</v>
          </cell>
          <cell r="L31">
            <v>85.05</v>
          </cell>
          <cell r="M31">
            <v>79.05</v>
          </cell>
          <cell r="N31">
            <v>79.2</v>
          </cell>
          <cell r="O31">
            <v>77.05</v>
          </cell>
          <cell r="P31">
            <v>79.75</v>
          </cell>
          <cell r="Q31">
            <v>77.55</v>
          </cell>
          <cell r="R31">
            <v>75.75</v>
          </cell>
          <cell r="S31">
            <v>1210.8999999999999</v>
          </cell>
          <cell r="T31">
            <v>75.681249999999991</v>
          </cell>
          <cell r="U31">
            <v>24</v>
          </cell>
          <cell r="W31">
            <v>76.008333333333326</v>
          </cell>
        </row>
        <row r="32">
          <cell r="A32">
            <v>26</v>
          </cell>
          <cell r="B32" t="str">
            <v>MUHAMMAD AASHIF BIRKHIYA</v>
          </cell>
          <cell r="C32">
            <v>82.2</v>
          </cell>
          <cell r="D32">
            <v>66.45</v>
          </cell>
          <cell r="E32">
            <v>71.75</v>
          </cell>
          <cell r="F32">
            <v>82.4</v>
          </cell>
          <cell r="G32">
            <v>44.75</v>
          </cell>
          <cell r="H32">
            <v>78</v>
          </cell>
          <cell r="I32">
            <v>74.5</v>
          </cell>
          <cell r="J32">
            <v>77</v>
          </cell>
          <cell r="K32">
            <v>83.45</v>
          </cell>
          <cell r="L32">
            <v>85.55</v>
          </cell>
          <cell r="M32">
            <v>77.099999999999994</v>
          </cell>
          <cell r="N32">
            <v>76.75</v>
          </cell>
          <cell r="O32">
            <v>77</v>
          </cell>
          <cell r="P32">
            <v>72.2</v>
          </cell>
          <cell r="Q32">
            <v>78.099999999999994</v>
          </cell>
          <cell r="R32">
            <v>69.95</v>
          </cell>
          <cell r="S32">
            <v>1197.1499999999999</v>
          </cell>
          <cell r="T32">
            <v>74.821874999999991</v>
          </cell>
          <cell r="U32">
            <v>31</v>
          </cell>
          <cell r="W32">
            <v>74.316666666666677</v>
          </cell>
        </row>
        <row r="33">
          <cell r="A33">
            <v>27</v>
          </cell>
          <cell r="B33" t="str">
            <v>MUHAMMAD DAFFA'UL AQWA</v>
          </cell>
          <cell r="C33">
            <v>88.9</v>
          </cell>
          <cell r="D33">
            <v>71.5</v>
          </cell>
          <cell r="E33">
            <v>92.5</v>
          </cell>
          <cell r="F33">
            <v>85.55</v>
          </cell>
          <cell r="G33">
            <v>55.45</v>
          </cell>
          <cell r="H33">
            <v>80.8</v>
          </cell>
          <cell r="I33">
            <v>86.05</v>
          </cell>
          <cell r="J33">
            <v>85.45</v>
          </cell>
          <cell r="K33">
            <v>83.65</v>
          </cell>
          <cell r="L33">
            <v>86.5</v>
          </cell>
          <cell r="M33">
            <v>93.55</v>
          </cell>
          <cell r="N33">
            <v>82.05</v>
          </cell>
          <cell r="O33">
            <v>85.9</v>
          </cell>
          <cell r="P33">
            <v>92.75</v>
          </cell>
          <cell r="Q33">
            <v>80.05</v>
          </cell>
          <cell r="R33">
            <v>85.2</v>
          </cell>
          <cell r="S33">
            <v>1335.85</v>
          </cell>
          <cell r="T33">
            <v>83.490624999999994</v>
          </cell>
          <cell r="U33">
            <v>4</v>
          </cell>
          <cell r="W33">
            <v>84.05</v>
          </cell>
        </row>
        <row r="34">
          <cell r="A34">
            <v>28</v>
          </cell>
          <cell r="B34" t="str">
            <v>MUHAMMAD FAHRI KHUMAINI</v>
          </cell>
          <cell r="C34">
            <v>88.1</v>
          </cell>
          <cell r="D34">
            <v>63.3</v>
          </cell>
          <cell r="E34">
            <v>86.65</v>
          </cell>
          <cell r="F34">
            <v>89.35</v>
          </cell>
          <cell r="G34">
            <v>62.9</v>
          </cell>
          <cell r="H34">
            <v>89.2</v>
          </cell>
          <cell r="I34">
            <v>84.95</v>
          </cell>
          <cell r="J34">
            <v>82.55</v>
          </cell>
          <cell r="K34">
            <v>87.6</v>
          </cell>
          <cell r="L34">
            <v>85.9</v>
          </cell>
          <cell r="M34">
            <v>88</v>
          </cell>
          <cell r="N34">
            <v>89.65</v>
          </cell>
          <cell r="O34">
            <v>83.6</v>
          </cell>
          <cell r="P34">
            <v>86.75</v>
          </cell>
          <cell r="Q34">
            <v>77.099999999999994</v>
          </cell>
          <cell r="R34">
            <v>79.400000000000006</v>
          </cell>
          <cell r="S34">
            <v>1324.9999999999998</v>
          </cell>
          <cell r="T34">
            <v>82.812499999999986</v>
          </cell>
          <cell r="U34">
            <v>5</v>
          </cell>
          <cell r="W34">
            <v>79.708333333333343</v>
          </cell>
        </row>
        <row r="35">
          <cell r="A35">
            <v>29</v>
          </cell>
          <cell r="B35" t="str">
            <v>MUHAMMAD KHAKIM</v>
          </cell>
          <cell r="C35">
            <v>81.599999999999994</v>
          </cell>
          <cell r="D35">
            <v>59.8</v>
          </cell>
          <cell r="E35">
            <v>67.25</v>
          </cell>
          <cell r="F35">
            <v>72.95</v>
          </cell>
          <cell r="G35">
            <v>57.85</v>
          </cell>
          <cell r="H35">
            <v>71.95</v>
          </cell>
          <cell r="I35">
            <v>74.650000000000006</v>
          </cell>
          <cell r="J35">
            <v>74.2</v>
          </cell>
          <cell r="K35">
            <v>74.099999999999994</v>
          </cell>
          <cell r="L35">
            <v>80.3</v>
          </cell>
          <cell r="M35">
            <v>79.8</v>
          </cell>
          <cell r="N35">
            <v>76.3</v>
          </cell>
          <cell r="O35">
            <v>80.05</v>
          </cell>
          <cell r="P35">
            <v>69.25</v>
          </cell>
          <cell r="Q35">
            <v>76.099999999999994</v>
          </cell>
          <cell r="R35">
            <v>66.099999999999994</v>
          </cell>
          <cell r="S35">
            <v>1162.2499999999998</v>
          </cell>
          <cell r="T35">
            <v>72.640624999999986</v>
          </cell>
          <cell r="U35">
            <v>36</v>
          </cell>
          <cell r="W35">
            <v>72.150000000000006</v>
          </cell>
        </row>
        <row r="36">
          <cell r="A36">
            <v>30</v>
          </cell>
          <cell r="B36" t="str">
            <v>NABILA ANGGARINI</v>
          </cell>
          <cell r="C36">
            <v>80.650000000000006</v>
          </cell>
          <cell r="D36">
            <v>63.25</v>
          </cell>
          <cell r="E36">
            <v>81.25</v>
          </cell>
          <cell r="F36">
            <v>78.3</v>
          </cell>
          <cell r="G36">
            <v>50.25</v>
          </cell>
          <cell r="H36">
            <v>70.650000000000006</v>
          </cell>
          <cell r="I36">
            <v>79.650000000000006</v>
          </cell>
          <cell r="J36">
            <v>75.650000000000006</v>
          </cell>
          <cell r="K36">
            <v>80.400000000000006</v>
          </cell>
          <cell r="L36">
            <v>82.5</v>
          </cell>
          <cell r="M36">
            <v>79.349999999999994</v>
          </cell>
          <cell r="N36">
            <v>86.9</v>
          </cell>
          <cell r="O36">
            <v>82.85</v>
          </cell>
          <cell r="P36">
            <v>79.150000000000006</v>
          </cell>
          <cell r="Q36">
            <v>80.150000000000006</v>
          </cell>
          <cell r="R36">
            <v>75.75</v>
          </cell>
          <cell r="S36">
            <v>1226.7</v>
          </cell>
          <cell r="T36">
            <v>76.668750000000003</v>
          </cell>
          <cell r="U36">
            <v>20</v>
          </cell>
          <cell r="W36">
            <v>76.966666666666669</v>
          </cell>
        </row>
        <row r="37">
          <cell r="A37">
            <v>31</v>
          </cell>
          <cell r="B37" t="str">
            <v>NAEYLUL SYARIFAH</v>
          </cell>
          <cell r="C37">
            <v>79.7</v>
          </cell>
          <cell r="D37">
            <v>59.25</v>
          </cell>
          <cell r="E37">
            <v>66.349999999999994</v>
          </cell>
          <cell r="F37">
            <v>70.2</v>
          </cell>
          <cell r="G37">
            <v>49.35</v>
          </cell>
          <cell r="H37">
            <v>67.3</v>
          </cell>
          <cell r="I37">
            <v>65.650000000000006</v>
          </cell>
          <cell r="J37">
            <v>74.95</v>
          </cell>
          <cell r="K37">
            <v>75.7</v>
          </cell>
          <cell r="L37">
            <v>78.05</v>
          </cell>
          <cell r="M37">
            <v>79.2</v>
          </cell>
          <cell r="N37">
            <v>75.150000000000006</v>
          </cell>
          <cell r="O37">
            <v>77</v>
          </cell>
          <cell r="P37">
            <v>61.35</v>
          </cell>
          <cell r="Q37">
            <v>77.849999999999994</v>
          </cell>
          <cell r="R37">
            <v>76.150000000000006</v>
          </cell>
          <cell r="S37">
            <v>1133.2000000000003</v>
          </cell>
          <cell r="T37">
            <v>70.825000000000017</v>
          </cell>
          <cell r="U37">
            <v>41</v>
          </cell>
          <cell r="W37">
            <v>71.88333333333334</v>
          </cell>
        </row>
        <row r="38">
          <cell r="A38">
            <v>32</v>
          </cell>
          <cell r="B38" t="str">
            <v>NINING NAILA PUTRI</v>
          </cell>
          <cell r="C38">
            <v>85.25</v>
          </cell>
          <cell r="D38">
            <v>65.7</v>
          </cell>
          <cell r="E38">
            <v>80.05</v>
          </cell>
          <cell r="F38">
            <v>79.05</v>
          </cell>
          <cell r="G38">
            <v>55.85</v>
          </cell>
          <cell r="H38">
            <v>74.150000000000006</v>
          </cell>
          <cell r="I38">
            <v>78.05</v>
          </cell>
          <cell r="J38">
            <v>73.650000000000006</v>
          </cell>
          <cell r="K38">
            <v>80.75</v>
          </cell>
          <cell r="L38">
            <v>79.2</v>
          </cell>
          <cell r="M38">
            <v>81.099999999999994</v>
          </cell>
          <cell r="N38">
            <v>83.05</v>
          </cell>
          <cell r="O38">
            <v>81.5</v>
          </cell>
          <cell r="P38">
            <v>76.05</v>
          </cell>
          <cell r="Q38">
            <v>76.400000000000006</v>
          </cell>
          <cell r="R38">
            <v>81.3</v>
          </cell>
          <cell r="S38">
            <v>1231.1000000000001</v>
          </cell>
          <cell r="T38">
            <v>76.943750000000009</v>
          </cell>
          <cell r="U38">
            <v>19</v>
          </cell>
          <cell r="W38">
            <v>77.699999999999989</v>
          </cell>
        </row>
        <row r="39">
          <cell r="A39">
            <v>33</v>
          </cell>
          <cell r="B39" t="str">
            <v>NOVIA SAFITRI</v>
          </cell>
          <cell r="C39">
            <v>84.65</v>
          </cell>
          <cell r="D39">
            <v>65.400000000000006</v>
          </cell>
          <cell r="E39">
            <v>78.3</v>
          </cell>
          <cell r="F39">
            <v>80.5</v>
          </cell>
          <cell r="G39">
            <v>53.2</v>
          </cell>
          <cell r="H39">
            <v>72.45</v>
          </cell>
          <cell r="I39">
            <v>77.900000000000006</v>
          </cell>
          <cell r="J39">
            <v>78.7</v>
          </cell>
          <cell r="K39">
            <v>81.900000000000006</v>
          </cell>
          <cell r="L39">
            <v>82.8</v>
          </cell>
          <cell r="M39">
            <v>82.95</v>
          </cell>
          <cell r="N39">
            <v>83.55</v>
          </cell>
          <cell r="O39">
            <v>74.75</v>
          </cell>
          <cell r="P39">
            <v>85.6</v>
          </cell>
          <cell r="Q39">
            <v>78.95</v>
          </cell>
          <cell r="R39">
            <v>74.2</v>
          </cell>
          <cell r="S39">
            <v>1235.8</v>
          </cell>
          <cell r="T39">
            <v>77.237499999999997</v>
          </cell>
          <cell r="U39">
            <v>16</v>
          </cell>
          <cell r="W39">
            <v>77.25833333333334</v>
          </cell>
        </row>
        <row r="40">
          <cell r="A40">
            <v>34</v>
          </cell>
          <cell r="B40" t="str">
            <v>NUR KHOLISAH</v>
          </cell>
          <cell r="C40">
            <v>74.8</v>
          </cell>
          <cell r="D40">
            <v>61.35</v>
          </cell>
          <cell r="E40">
            <v>70.2</v>
          </cell>
          <cell r="F40">
            <v>72.25</v>
          </cell>
          <cell r="G40">
            <v>58.4</v>
          </cell>
          <cell r="H40">
            <v>65.849999999999994</v>
          </cell>
          <cell r="I40">
            <v>67.599999999999994</v>
          </cell>
          <cell r="J40">
            <v>70.75</v>
          </cell>
          <cell r="K40">
            <v>75.05</v>
          </cell>
          <cell r="L40">
            <v>77.650000000000006</v>
          </cell>
          <cell r="M40">
            <v>78.7</v>
          </cell>
          <cell r="N40">
            <v>78.8</v>
          </cell>
          <cell r="O40">
            <v>71.900000000000006</v>
          </cell>
          <cell r="P40">
            <v>68.2</v>
          </cell>
          <cell r="Q40">
            <v>79.150000000000006</v>
          </cell>
          <cell r="R40">
            <v>61.85</v>
          </cell>
          <cell r="S40">
            <v>1132.5</v>
          </cell>
          <cell r="T40">
            <v>70.78125</v>
          </cell>
          <cell r="U40">
            <v>42</v>
          </cell>
          <cell r="W40">
            <v>69.541666666666671</v>
          </cell>
        </row>
        <row r="41">
          <cell r="A41">
            <v>35</v>
          </cell>
          <cell r="B41" t="str">
            <v>RAFAEL VALDAY AL GIFAR</v>
          </cell>
          <cell r="C41">
            <v>81.599999999999994</v>
          </cell>
          <cell r="D41">
            <v>60.5</v>
          </cell>
          <cell r="E41">
            <v>79.650000000000006</v>
          </cell>
          <cell r="F41">
            <v>83.7</v>
          </cell>
          <cell r="G41">
            <v>51.7</v>
          </cell>
          <cell r="H41">
            <v>70.7</v>
          </cell>
          <cell r="I41">
            <v>76.55</v>
          </cell>
          <cell r="J41">
            <v>83</v>
          </cell>
          <cell r="K41">
            <v>78.099999999999994</v>
          </cell>
          <cell r="L41">
            <v>87.05</v>
          </cell>
          <cell r="M41">
            <v>83.9</v>
          </cell>
          <cell r="N41">
            <v>77.2</v>
          </cell>
          <cell r="O41">
            <v>79.150000000000006</v>
          </cell>
          <cell r="P41">
            <v>72.900000000000006</v>
          </cell>
          <cell r="Q41">
            <v>75.900000000000006</v>
          </cell>
          <cell r="R41">
            <v>67.849999999999994</v>
          </cell>
          <cell r="S41">
            <v>1209.45</v>
          </cell>
          <cell r="T41">
            <v>75.590625000000003</v>
          </cell>
          <cell r="U41">
            <v>26</v>
          </cell>
          <cell r="W41">
            <v>72.983333333333334</v>
          </cell>
        </row>
        <row r="42">
          <cell r="A42">
            <v>36</v>
          </cell>
          <cell r="B42" t="str">
            <v>RAHMA ZABRINA</v>
          </cell>
          <cell r="C42">
            <v>80.75</v>
          </cell>
          <cell r="D42">
            <v>63.8</v>
          </cell>
          <cell r="E42">
            <v>65.8</v>
          </cell>
          <cell r="F42">
            <v>82.4</v>
          </cell>
          <cell r="G42">
            <v>51.5</v>
          </cell>
          <cell r="H42">
            <v>71.55</v>
          </cell>
          <cell r="I42">
            <v>78.099999999999994</v>
          </cell>
          <cell r="J42">
            <v>78.099999999999994</v>
          </cell>
          <cell r="K42">
            <v>83.25</v>
          </cell>
          <cell r="L42">
            <v>78.849999999999994</v>
          </cell>
          <cell r="M42">
            <v>83.05</v>
          </cell>
          <cell r="N42">
            <v>82</v>
          </cell>
          <cell r="O42">
            <v>78.75</v>
          </cell>
          <cell r="P42">
            <v>77.150000000000006</v>
          </cell>
          <cell r="Q42">
            <v>78</v>
          </cell>
          <cell r="R42">
            <v>74.75</v>
          </cell>
          <cell r="S42">
            <v>1207.8</v>
          </cell>
          <cell r="T42">
            <v>75.487499999999997</v>
          </cell>
          <cell r="U42">
            <v>28</v>
          </cell>
          <cell r="W42">
            <v>75.533333333333331</v>
          </cell>
        </row>
        <row r="43">
          <cell r="A43">
            <v>37</v>
          </cell>
          <cell r="B43" t="str">
            <v>RATIH PURWASIH</v>
          </cell>
          <cell r="C43">
            <v>81.599999999999994</v>
          </cell>
          <cell r="D43">
            <v>71.7</v>
          </cell>
          <cell r="E43">
            <v>74.3</v>
          </cell>
          <cell r="F43">
            <v>78.349999999999994</v>
          </cell>
          <cell r="G43">
            <v>59.25</v>
          </cell>
          <cell r="H43">
            <v>82.85</v>
          </cell>
          <cell r="I43">
            <v>80</v>
          </cell>
          <cell r="J43">
            <v>77.5</v>
          </cell>
          <cell r="K43">
            <v>82.1</v>
          </cell>
          <cell r="L43">
            <v>79.45</v>
          </cell>
          <cell r="M43">
            <v>86.05</v>
          </cell>
          <cell r="N43">
            <v>83.55</v>
          </cell>
          <cell r="O43">
            <v>85.5</v>
          </cell>
          <cell r="P43">
            <v>84.35</v>
          </cell>
          <cell r="Q43">
            <v>78.8</v>
          </cell>
          <cell r="R43">
            <v>82.3</v>
          </cell>
          <cell r="S43">
            <v>1267.6499999999999</v>
          </cell>
          <cell r="T43">
            <v>79.228124999999991</v>
          </cell>
          <cell r="U43">
            <v>9</v>
          </cell>
          <cell r="W43">
            <v>80.708333333333343</v>
          </cell>
        </row>
        <row r="44">
          <cell r="A44">
            <v>38</v>
          </cell>
          <cell r="B44" t="str">
            <v>REGINA ANINDYA ARTANTI</v>
          </cell>
          <cell r="C44">
            <v>91.95</v>
          </cell>
          <cell r="D44">
            <v>71.150000000000006</v>
          </cell>
          <cell r="E44">
            <v>91.75</v>
          </cell>
          <cell r="F44">
            <v>92.45</v>
          </cell>
          <cell r="G44">
            <v>57.3</v>
          </cell>
          <cell r="H44">
            <v>88.8</v>
          </cell>
          <cell r="I44">
            <v>90.6</v>
          </cell>
          <cell r="J44">
            <v>86.6</v>
          </cell>
          <cell r="K44">
            <v>90.45</v>
          </cell>
          <cell r="L44">
            <v>87.65</v>
          </cell>
          <cell r="M44">
            <v>93.05</v>
          </cell>
          <cell r="N44">
            <v>91.45</v>
          </cell>
          <cell r="O44">
            <v>90.15</v>
          </cell>
          <cell r="P44">
            <v>94.95</v>
          </cell>
          <cell r="Q44">
            <v>82.1</v>
          </cell>
          <cell r="R44">
            <v>91.45</v>
          </cell>
          <cell r="S44">
            <v>1391.8500000000001</v>
          </cell>
          <cell r="T44">
            <v>86.990625000000009</v>
          </cell>
          <cell r="U44">
            <v>1</v>
          </cell>
          <cell r="W44">
            <v>86.958333333333343</v>
          </cell>
        </row>
        <row r="45">
          <cell r="A45">
            <v>39</v>
          </cell>
          <cell r="B45" t="str">
            <v>ROHMATUL FALASIFAH</v>
          </cell>
          <cell r="C45">
            <v>84.7</v>
          </cell>
          <cell r="D45">
            <v>63.6</v>
          </cell>
          <cell r="E45">
            <v>77.349999999999994</v>
          </cell>
          <cell r="F45">
            <v>81.650000000000006</v>
          </cell>
          <cell r="G45">
            <v>49.9</v>
          </cell>
          <cell r="H45">
            <v>75.5</v>
          </cell>
          <cell r="I45">
            <v>79.75</v>
          </cell>
          <cell r="J45">
            <v>76.8</v>
          </cell>
          <cell r="K45">
            <v>81.7</v>
          </cell>
          <cell r="L45">
            <v>82.55</v>
          </cell>
          <cell r="M45">
            <v>80.95</v>
          </cell>
          <cell r="N45">
            <v>84.55</v>
          </cell>
          <cell r="O45">
            <v>81.400000000000006</v>
          </cell>
          <cell r="P45">
            <v>80.349999999999994</v>
          </cell>
          <cell r="Q45">
            <v>78.099999999999994</v>
          </cell>
          <cell r="R45">
            <v>74.5</v>
          </cell>
          <cell r="S45">
            <v>1233.3499999999999</v>
          </cell>
          <cell r="T45">
            <v>77.084374999999994</v>
          </cell>
          <cell r="U45">
            <v>18</v>
          </cell>
          <cell r="W45">
            <v>77.108333333333334</v>
          </cell>
        </row>
        <row r="46">
          <cell r="A46">
            <v>40</v>
          </cell>
          <cell r="B46" t="str">
            <v>SALWA IKFIANI</v>
          </cell>
          <cell r="C46">
            <v>78.849999999999994</v>
          </cell>
          <cell r="D46">
            <v>69.7</v>
          </cell>
          <cell r="E46">
            <v>73.75</v>
          </cell>
          <cell r="F46">
            <v>81.650000000000006</v>
          </cell>
          <cell r="G46">
            <v>51.9</v>
          </cell>
          <cell r="H46">
            <v>70.599999999999994</v>
          </cell>
          <cell r="I46">
            <v>79</v>
          </cell>
          <cell r="J46">
            <v>80.05</v>
          </cell>
          <cell r="K46">
            <v>83.1</v>
          </cell>
          <cell r="L46">
            <v>77.95</v>
          </cell>
          <cell r="M46">
            <v>85.55</v>
          </cell>
          <cell r="N46">
            <v>79.400000000000006</v>
          </cell>
          <cell r="O46">
            <v>83.75</v>
          </cell>
          <cell r="P46">
            <v>69.55</v>
          </cell>
          <cell r="Q46">
            <v>77.8</v>
          </cell>
          <cell r="R46">
            <v>81.8</v>
          </cell>
          <cell r="S46">
            <v>1224.3999999999999</v>
          </cell>
          <cell r="T46">
            <v>76.524999999999991</v>
          </cell>
          <cell r="U46">
            <v>21</v>
          </cell>
          <cell r="W46">
            <v>76.908333333333331</v>
          </cell>
        </row>
        <row r="47">
          <cell r="A47">
            <v>41</v>
          </cell>
          <cell r="B47" t="str">
            <v>TANTI ARIYATUL IZZA</v>
          </cell>
          <cell r="C47">
            <v>86</v>
          </cell>
          <cell r="D47">
            <v>65.2</v>
          </cell>
          <cell r="E47">
            <v>86.4</v>
          </cell>
          <cell r="F47">
            <v>84</v>
          </cell>
          <cell r="G47">
            <v>56.1</v>
          </cell>
          <cell r="H47">
            <v>73.650000000000006</v>
          </cell>
          <cell r="I47">
            <v>82.9</v>
          </cell>
          <cell r="J47">
            <v>79.5</v>
          </cell>
          <cell r="K47">
            <v>84.75</v>
          </cell>
          <cell r="L47">
            <v>81.900000000000006</v>
          </cell>
          <cell r="M47">
            <v>89.2</v>
          </cell>
          <cell r="N47">
            <v>84.1</v>
          </cell>
          <cell r="O47">
            <v>82.1</v>
          </cell>
          <cell r="P47">
            <v>87.05</v>
          </cell>
          <cell r="Q47">
            <v>77.55</v>
          </cell>
          <cell r="R47">
            <v>84.35</v>
          </cell>
          <cell r="S47">
            <v>1284.7499999999998</v>
          </cell>
          <cell r="T47">
            <v>80.296874999999986</v>
          </cell>
          <cell r="U47">
            <v>8</v>
          </cell>
          <cell r="W47">
            <v>80.375</v>
          </cell>
        </row>
        <row r="48">
          <cell r="A48">
            <v>42</v>
          </cell>
          <cell r="B48" t="str">
            <v>TIARA RATU MIRAH</v>
          </cell>
          <cell r="C48">
            <v>88.3</v>
          </cell>
          <cell r="D48">
            <v>68.25</v>
          </cell>
          <cell r="E48">
            <v>90.85</v>
          </cell>
          <cell r="F48">
            <v>89.15</v>
          </cell>
          <cell r="G48">
            <v>62.25</v>
          </cell>
          <cell r="H48">
            <v>87.1</v>
          </cell>
          <cell r="I48">
            <v>86.15</v>
          </cell>
          <cell r="J48">
            <v>85.5</v>
          </cell>
          <cell r="K48">
            <v>86.8</v>
          </cell>
          <cell r="L48">
            <v>83.45</v>
          </cell>
          <cell r="M48">
            <v>91.6</v>
          </cell>
          <cell r="N48">
            <v>90.55</v>
          </cell>
          <cell r="O48">
            <v>87.1</v>
          </cell>
          <cell r="P48">
            <v>90.4</v>
          </cell>
          <cell r="Q48">
            <v>79.05</v>
          </cell>
          <cell r="R48">
            <v>85.9</v>
          </cell>
          <cell r="S48">
            <v>1352.4</v>
          </cell>
          <cell r="T48">
            <v>84.525000000000006</v>
          </cell>
          <cell r="U48">
            <v>2</v>
          </cell>
          <cell r="W48">
            <v>83.166666666666657</v>
          </cell>
        </row>
        <row r="49">
          <cell r="A49">
            <v>43</v>
          </cell>
          <cell r="B49" t="str">
            <v>UMAR ULA MUBAROK</v>
          </cell>
          <cell r="C49">
            <v>79.05</v>
          </cell>
          <cell r="D49">
            <v>65.349999999999994</v>
          </cell>
          <cell r="E49">
            <v>73.400000000000006</v>
          </cell>
          <cell r="F49">
            <v>75.900000000000006</v>
          </cell>
          <cell r="G49">
            <v>53.35</v>
          </cell>
          <cell r="H49">
            <v>74</v>
          </cell>
          <cell r="I49">
            <v>75.900000000000006</v>
          </cell>
          <cell r="J49">
            <v>77.5</v>
          </cell>
          <cell r="K49">
            <v>78.8</v>
          </cell>
          <cell r="L49">
            <v>85.15</v>
          </cell>
          <cell r="M49">
            <v>83.2</v>
          </cell>
          <cell r="N49">
            <v>81.55</v>
          </cell>
          <cell r="O49">
            <v>78</v>
          </cell>
          <cell r="P49">
            <v>76.2</v>
          </cell>
          <cell r="Q49">
            <v>77.150000000000006</v>
          </cell>
          <cell r="R49">
            <v>74.400000000000006</v>
          </cell>
          <cell r="S49">
            <v>1208.9000000000001</v>
          </cell>
          <cell r="T49">
            <v>75.556250000000006</v>
          </cell>
          <cell r="U49">
            <v>27</v>
          </cell>
          <cell r="W49">
            <v>75.025000000000006</v>
          </cell>
        </row>
        <row r="50">
          <cell r="A50">
            <v>44</v>
          </cell>
          <cell r="B50" t="str">
            <v>VALLENCIA AUREL AL GIFAR</v>
          </cell>
          <cell r="C50">
            <v>73.95</v>
          </cell>
          <cell r="D50">
            <v>63.35</v>
          </cell>
          <cell r="E50">
            <v>69.3</v>
          </cell>
          <cell r="F50">
            <v>73.05</v>
          </cell>
          <cell r="G50">
            <v>48.4</v>
          </cell>
          <cell r="H50">
            <v>64.2</v>
          </cell>
          <cell r="I50">
            <v>62.8</v>
          </cell>
          <cell r="J50">
            <v>73.75</v>
          </cell>
          <cell r="K50">
            <v>74.2</v>
          </cell>
          <cell r="L50">
            <v>78</v>
          </cell>
          <cell r="M50">
            <v>79.5</v>
          </cell>
          <cell r="N50">
            <v>67.8</v>
          </cell>
          <cell r="O50">
            <v>70</v>
          </cell>
          <cell r="P50">
            <v>62.9</v>
          </cell>
          <cell r="Q50">
            <v>75.8</v>
          </cell>
          <cell r="R50">
            <v>68.45</v>
          </cell>
          <cell r="S50">
            <v>1105.45</v>
          </cell>
          <cell r="T50">
            <v>69.090625000000003</v>
          </cell>
          <cell r="U50">
            <v>44</v>
          </cell>
          <cell r="W50">
            <v>69.074999999999989</v>
          </cell>
        </row>
      </sheetData>
      <sheetData sheetId="1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Relationship Id="rId4" Type="http://schemas.openxmlformats.org/officeDocument/2006/relationships/ctrlProp" Target="../ctrlProps/ctrlProp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7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6"/>
  <sheetViews>
    <sheetView workbookViewId="0">
      <selection activeCell="K49" sqref="K49"/>
    </sheetView>
  </sheetViews>
  <sheetFormatPr defaultRowHeight="15" x14ac:dyDescent="0.25"/>
  <cols>
    <col min="2" max="2" width="32.42578125" bestFit="1" customWidth="1"/>
    <col min="3" max="3" width="8.7109375" customWidth="1"/>
    <col min="4" max="6" width="8.7109375" style="59" customWidth="1"/>
    <col min="8" max="8" width="34.42578125" bestFit="1" customWidth="1"/>
  </cols>
  <sheetData>
    <row r="1" spans="1:12" ht="15.75" thickBot="1" x14ac:dyDescent="0.3">
      <c r="A1" s="88" t="s">
        <v>76</v>
      </c>
      <c r="B1" s="88" t="s">
        <v>37</v>
      </c>
      <c r="C1" s="88" t="s">
        <v>230</v>
      </c>
      <c r="D1" s="88" t="s">
        <v>1</v>
      </c>
      <c r="E1" s="88" t="s">
        <v>231</v>
      </c>
      <c r="F1" s="88" t="s">
        <v>232</v>
      </c>
      <c r="I1" s="88" t="s">
        <v>230</v>
      </c>
      <c r="J1" s="88" t="s">
        <v>1</v>
      </c>
      <c r="K1" s="88" t="s">
        <v>231</v>
      </c>
      <c r="L1" s="88" t="s">
        <v>232</v>
      </c>
    </row>
    <row r="2" spans="1:12" x14ac:dyDescent="0.25">
      <c r="A2" s="88">
        <v>1</v>
      </c>
      <c r="B2" s="81" t="s">
        <v>93</v>
      </c>
      <c r="C2" s="88"/>
      <c r="D2" s="88"/>
      <c r="E2" s="88"/>
      <c r="F2" s="88"/>
      <c r="H2" s="92" t="s">
        <v>93</v>
      </c>
      <c r="I2" s="88"/>
    </row>
    <row r="3" spans="1:12" x14ac:dyDescent="0.25">
      <c r="A3" s="88">
        <v>2</v>
      </c>
      <c r="B3" s="82" t="s">
        <v>94</v>
      </c>
      <c r="C3" s="88"/>
      <c r="D3" s="88"/>
      <c r="E3" s="88"/>
      <c r="F3" s="88"/>
      <c r="H3" s="93" t="s">
        <v>94</v>
      </c>
      <c r="I3" s="88"/>
    </row>
    <row r="4" spans="1:12" x14ac:dyDescent="0.25">
      <c r="A4" s="88">
        <v>3</v>
      </c>
      <c r="B4" s="82" t="s">
        <v>95</v>
      </c>
      <c r="C4" s="88"/>
      <c r="D4" s="88"/>
      <c r="E4" s="88"/>
      <c r="F4" s="88"/>
      <c r="H4" s="93" t="s">
        <v>95</v>
      </c>
      <c r="I4" s="88"/>
    </row>
    <row r="5" spans="1:12" x14ac:dyDescent="0.25">
      <c r="A5" s="88">
        <v>4</v>
      </c>
      <c r="B5" s="82" t="s">
        <v>96</v>
      </c>
      <c r="C5" s="88"/>
      <c r="D5" s="88"/>
      <c r="E5" s="88"/>
      <c r="F5" s="88"/>
      <c r="H5" s="93" t="s">
        <v>96</v>
      </c>
      <c r="I5" s="88"/>
    </row>
    <row r="6" spans="1:12" x14ac:dyDescent="0.25">
      <c r="A6" s="88">
        <v>5</v>
      </c>
      <c r="B6" s="82" t="s">
        <v>97</v>
      </c>
      <c r="C6" s="88"/>
      <c r="D6" s="88"/>
      <c r="E6" s="88"/>
      <c r="F6" s="88"/>
      <c r="H6" s="93" t="s">
        <v>97</v>
      </c>
      <c r="I6" s="88"/>
    </row>
    <row r="7" spans="1:12" x14ac:dyDescent="0.25">
      <c r="A7" s="88">
        <v>6</v>
      </c>
      <c r="B7" s="81" t="s">
        <v>98</v>
      </c>
      <c r="C7" s="88"/>
      <c r="D7" s="88"/>
      <c r="E7" s="88"/>
      <c r="F7" s="88"/>
      <c r="H7" s="93" t="s">
        <v>98</v>
      </c>
      <c r="I7" s="88"/>
    </row>
    <row r="8" spans="1:12" x14ac:dyDescent="0.25">
      <c r="A8" s="88">
        <v>7</v>
      </c>
      <c r="B8" s="81" t="s">
        <v>99</v>
      </c>
      <c r="C8" s="88"/>
      <c r="D8" s="88"/>
      <c r="E8" s="88"/>
      <c r="F8" s="88"/>
      <c r="H8" s="93" t="s">
        <v>99</v>
      </c>
      <c r="I8" s="88"/>
    </row>
    <row r="9" spans="1:12" x14ac:dyDescent="0.25">
      <c r="A9" s="88">
        <v>8</v>
      </c>
      <c r="B9" s="82" t="s">
        <v>100</v>
      </c>
      <c r="C9" s="88"/>
      <c r="D9" s="88"/>
      <c r="E9" s="88"/>
      <c r="F9" s="88"/>
      <c r="H9" s="93" t="s">
        <v>100</v>
      </c>
      <c r="I9" s="88"/>
    </row>
    <row r="10" spans="1:12" x14ac:dyDescent="0.25">
      <c r="A10" s="88">
        <v>9</v>
      </c>
      <c r="B10" s="82" t="s">
        <v>101</v>
      </c>
      <c r="C10" s="88"/>
      <c r="D10" s="88"/>
      <c r="E10" s="88"/>
      <c r="F10" s="88"/>
      <c r="H10" s="93" t="s">
        <v>101</v>
      </c>
      <c r="I10" s="88"/>
    </row>
    <row r="11" spans="1:12" x14ac:dyDescent="0.25">
      <c r="A11" s="88">
        <v>10</v>
      </c>
      <c r="B11" s="82" t="s">
        <v>102</v>
      </c>
      <c r="C11" s="88"/>
      <c r="D11" s="88"/>
      <c r="E11" s="88"/>
      <c r="F11" s="88"/>
      <c r="H11" s="93" t="s">
        <v>102</v>
      </c>
      <c r="I11" s="88"/>
    </row>
    <row r="12" spans="1:12" x14ac:dyDescent="0.25">
      <c r="A12" s="88">
        <v>11</v>
      </c>
      <c r="B12" s="82" t="s">
        <v>103</v>
      </c>
      <c r="C12" s="88"/>
      <c r="D12" s="88"/>
      <c r="E12" s="88"/>
      <c r="F12" s="88"/>
      <c r="H12" s="93" t="s">
        <v>103</v>
      </c>
      <c r="I12" s="88"/>
    </row>
    <row r="13" spans="1:12" x14ac:dyDescent="0.25">
      <c r="A13" s="88">
        <v>12</v>
      </c>
      <c r="B13" s="82" t="s">
        <v>104</v>
      </c>
      <c r="C13" s="88"/>
      <c r="D13" s="88"/>
      <c r="E13" s="88"/>
      <c r="F13" s="88"/>
      <c r="H13" s="93" t="s">
        <v>104</v>
      </c>
      <c r="I13" s="88"/>
    </row>
    <row r="14" spans="1:12" x14ac:dyDescent="0.25">
      <c r="A14" s="88">
        <v>13</v>
      </c>
      <c r="B14" s="82" t="s">
        <v>105</v>
      </c>
      <c r="C14" s="88"/>
      <c r="D14" s="88"/>
      <c r="E14" s="88"/>
      <c r="F14" s="88"/>
      <c r="H14" s="93" t="s">
        <v>105</v>
      </c>
      <c r="I14" s="88"/>
    </row>
    <row r="15" spans="1:12" x14ac:dyDescent="0.25">
      <c r="A15" s="88">
        <v>14</v>
      </c>
      <c r="B15" s="85" t="s">
        <v>106</v>
      </c>
      <c r="C15" s="88"/>
      <c r="D15" s="88"/>
      <c r="E15" s="88"/>
      <c r="F15" s="88"/>
      <c r="H15" s="93" t="s">
        <v>106</v>
      </c>
      <c r="I15" s="88"/>
    </row>
    <row r="16" spans="1:12" x14ac:dyDescent="0.25">
      <c r="A16" s="88">
        <v>15</v>
      </c>
      <c r="B16" s="82" t="s">
        <v>107</v>
      </c>
      <c r="C16" s="88"/>
      <c r="D16" s="88"/>
      <c r="E16" s="88"/>
      <c r="F16" s="88"/>
      <c r="H16" s="93" t="s">
        <v>107</v>
      </c>
      <c r="I16" s="88"/>
    </row>
    <row r="17" spans="1:9" x14ac:dyDescent="0.25">
      <c r="A17" s="88">
        <v>16</v>
      </c>
      <c r="B17" s="82" t="s">
        <v>108</v>
      </c>
      <c r="C17" s="88"/>
      <c r="D17" s="88"/>
      <c r="E17" s="88"/>
      <c r="F17" s="88"/>
      <c r="H17" s="93" t="s">
        <v>108</v>
      </c>
      <c r="I17" s="88"/>
    </row>
    <row r="18" spans="1:9" x14ac:dyDescent="0.25">
      <c r="A18" s="88">
        <v>17</v>
      </c>
      <c r="B18" s="82" t="s">
        <v>109</v>
      </c>
      <c r="C18" s="88"/>
      <c r="D18" s="88"/>
      <c r="E18" s="88"/>
      <c r="F18" s="88"/>
      <c r="H18" s="93" t="s">
        <v>109</v>
      </c>
      <c r="I18" s="88"/>
    </row>
    <row r="19" spans="1:9" x14ac:dyDescent="0.25">
      <c r="A19" s="88">
        <v>18</v>
      </c>
      <c r="B19" s="82" t="s">
        <v>110</v>
      </c>
      <c r="C19" s="88"/>
      <c r="D19" s="88"/>
      <c r="E19" s="88"/>
      <c r="F19" s="88"/>
      <c r="H19" s="93" t="s">
        <v>110</v>
      </c>
      <c r="I19" s="88"/>
    </row>
    <row r="20" spans="1:9" x14ac:dyDescent="0.25">
      <c r="A20" s="88">
        <v>19</v>
      </c>
      <c r="B20" s="82" t="s">
        <v>111</v>
      </c>
      <c r="C20" s="90"/>
      <c r="D20" s="90"/>
      <c r="E20" s="90"/>
      <c r="F20" s="90"/>
      <c r="H20" s="93" t="s">
        <v>111</v>
      </c>
      <c r="I20" s="88"/>
    </row>
    <row r="21" spans="1:9" x14ac:dyDescent="0.25">
      <c r="A21" s="88">
        <v>20</v>
      </c>
      <c r="B21" s="82" t="s">
        <v>112</v>
      </c>
      <c r="C21" s="88"/>
      <c r="D21" s="88"/>
      <c r="E21" s="88"/>
      <c r="F21" s="88"/>
      <c r="H21" s="93" t="s">
        <v>112</v>
      </c>
      <c r="I21" s="88"/>
    </row>
    <row r="22" spans="1:9" x14ac:dyDescent="0.25">
      <c r="A22" s="88">
        <v>21</v>
      </c>
      <c r="B22" s="82" t="s">
        <v>113</v>
      </c>
      <c r="C22" s="90"/>
      <c r="D22" s="90"/>
      <c r="E22" s="90"/>
      <c r="F22" s="90"/>
      <c r="H22" s="93" t="s">
        <v>113</v>
      </c>
      <c r="I22" s="88"/>
    </row>
    <row r="23" spans="1:9" x14ac:dyDescent="0.25">
      <c r="A23" s="88">
        <v>22</v>
      </c>
      <c r="B23" s="82" t="s">
        <v>114</v>
      </c>
      <c r="C23" s="90"/>
      <c r="D23" s="90"/>
      <c r="E23" s="90"/>
      <c r="F23" s="90"/>
      <c r="H23" s="93" t="s">
        <v>114</v>
      </c>
      <c r="I23" s="88"/>
    </row>
    <row r="24" spans="1:9" x14ac:dyDescent="0.25">
      <c r="A24" s="88">
        <v>23</v>
      </c>
      <c r="B24" s="79" t="s">
        <v>142</v>
      </c>
      <c r="C24" s="88"/>
      <c r="D24" s="88"/>
      <c r="E24" s="88"/>
      <c r="F24" s="88"/>
      <c r="H24" s="93" t="s">
        <v>142</v>
      </c>
      <c r="I24" s="88"/>
    </row>
    <row r="25" spans="1:9" x14ac:dyDescent="0.25">
      <c r="A25" s="88">
        <v>24</v>
      </c>
      <c r="B25" s="80" t="s">
        <v>143</v>
      </c>
      <c r="C25" s="88"/>
      <c r="D25" s="88"/>
      <c r="E25" s="88"/>
      <c r="F25" s="88"/>
      <c r="H25" s="93" t="s">
        <v>143</v>
      </c>
      <c r="I25" s="88"/>
    </row>
    <row r="26" spans="1:9" x14ac:dyDescent="0.25">
      <c r="A26" s="88">
        <v>25</v>
      </c>
      <c r="B26" s="85" t="s">
        <v>144</v>
      </c>
      <c r="C26" s="88"/>
      <c r="D26" s="88"/>
      <c r="E26" s="88"/>
      <c r="F26" s="88"/>
      <c r="H26" s="93" t="s">
        <v>144</v>
      </c>
      <c r="I26" s="88"/>
    </row>
    <row r="27" spans="1:9" x14ac:dyDescent="0.25">
      <c r="A27" s="88">
        <v>26</v>
      </c>
      <c r="B27" s="80" t="s">
        <v>145</v>
      </c>
      <c r="C27" s="88"/>
      <c r="D27" s="88"/>
      <c r="E27" s="88"/>
      <c r="F27" s="88"/>
      <c r="H27" s="93" t="s">
        <v>145</v>
      </c>
      <c r="I27" s="88"/>
    </row>
    <row r="28" spans="1:9" x14ac:dyDescent="0.25">
      <c r="A28" s="88">
        <v>27</v>
      </c>
      <c r="B28" s="80" t="s">
        <v>146</v>
      </c>
      <c r="C28" s="88"/>
      <c r="D28" s="88"/>
      <c r="E28" s="88"/>
      <c r="F28" s="88"/>
      <c r="H28" s="93" t="s">
        <v>146</v>
      </c>
      <c r="I28" s="88"/>
    </row>
    <row r="29" spans="1:9" x14ac:dyDescent="0.25">
      <c r="A29" s="88">
        <v>28</v>
      </c>
      <c r="B29" s="81" t="s">
        <v>147</v>
      </c>
      <c r="C29" s="88"/>
      <c r="D29" s="88"/>
      <c r="E29" s="88"/>
      <c r="F29" s="88"/>
      <c r="H29" s="93" t="s">
        <v>147</v>
      </c>
      <c r="I29" s="88"/>
    </row>
    <row r="30" spans="1:9" x14ac:dyDescent="0.25">
      <c r="A30" s="88">
        <v>29</v>
      </c>
      <c r="B30" s="81" t="s">
        <v>148</v>
      </c>
      <c r="C30" s="88"/>
      <c r="D30" s="88"/>
      <c r="E30" s="88"/>
      <c r="F30" s="88"/>
      <c r="H30" s="93" t="s">
        <v>148</v>
      </c>
      <c r="I30" s="88"/>
    </row>
    <row r="31" spans="1:9" x14ac:dyDescent="0.25">
      <c r="A31" s="88">
        <v>30</v>
      </c>
      <c r="B31" s="80" t="s">
        <v>149</v>
      </c>
      <c r="C31" s="88"/>
      <c r="D31" s="88"/>
      <c r="E31" s="88"/>
      <c r="F31" s="88"/>
      <c r="H31" s="93" t="s">
        <v>149</v>
      </c>
      <c r="I31" s="88"/>
    </row>
    <row r="32" spans="1:9" x14ac:dyDescent="0.25">
      <c r="A32" s="88">
        <v>31</v>
      </c>
      <c r="B32" s="80" t="s">
        <v>150</v>
      </c>
      <c r="C32" s="88"/>
      <c r="D32" s="88"/>
      <c r="E32" s="88"/>
      <c r="F32" s="88"/>
      <c r="H32" s="93" t="s">
        <v>150</v>
      </c>
      <c r="I32" s="88"/>
    </row>
    <row r="33" spans="1:9" x14ac:dyDescent="0.25">
      <c r="A33" s="88">
        <v>32</v>
      </c>
      <c r="B33" s="80" t="s">
        <v>151</v>
      </c>
      <c r="C33" s="88"/>
      <c r="D33" s="88"/>
      <c r="E33" s="88"/>
      <c r="F33" s="88"/>
      <c r="H33" s="93" t="s">
        <v>151</v>
      </c>
      <c r="I33" s="88"/>
    </row>
    <row r="34" spans="1:9" x14ac:dyDescent="0.25">
      <c r="A34" s="88">
        <v>33</v>
      </c>
      <c r="B34" s="80" t="s">
        <v>152</v>
      </c>
      <c r="C34" s="88"/>
      <c r="D34" s="88"/>
      <c r="E34" s="88"/>
      <c r="F34" s="88"/>
      <c r="H34" s="93" t="s">
        <v>152</v>
      </c>
      <c r="I34" s="88"/>
    </row>
    <row r="35" spans="1:9" x14ac:dyDescent="0.25">
      <c r="A35" s="88">
        <v>34</v>
      </c>
      <c r="B35" s="80" t="s">
        <v>153</v>
      </c>
      <c r="C35" s="88"/>
      <c r="D35" s="88"/>
      <c r="E35" s="88"/>
      <c r="F35" s="88"/>
      <c r="H35" s="93" t="s">
        <v>153</v>
      </c>
      <c r="I35" s="88"/>
    </row>
    <row r="36" spans="1:9" x14ac:dyDescent="0.25">
      <c r="A36" s="88">
        <v>35</v>
      </c>
      <c r="B36" s="80" t="s">
        <v>154</v>
      </c>
      <c r="C36" s="88"/>
      <c r="D36" s="88"/>
      <c r="E36" s="88"/>
      <c r="F36" s="88"/>
      <c r="H36" s="93" t="s">
        <v>154</v>
      </c>
      <c r="I36" s="88"/>
    </row>
    <row r="37" spans="1:9" x14ac:dyDescent="0.25">
      <c r="A37" s="88">
        <v>36</v>
      </c>
      <c r="B37" s="80" t="s">
        <v>155</v>
      </c>
      <c r="C37" s="88"/>
      <c r="D37" s="88"/>
      <c r="E37" s="88"/>
      <c r="F37" s="88"/>
      <c r="H37" s="93" t="s">
        <v>155</v>
      </c>
      <c r="I37" s="88"/>
    </row>
    <row r="38" spans="1:9" x14ac:dyDescent="0.25">
      <c r="A38" s="88">
        <v>37</v>
      </c>
      <c r="B38" s="80" t="s">
        <v>156</v>
      </c>
      <c r="C38" s="88"/>
      <c r="D38" s="88"/>
      <c r="E38" s="88"/>
      <c r="F38" s="88"/>
      <c r="H38" s="93" t="s">
        <v>156</v>
      </c>
      <c r="I38" s="88"/>
    </row>
    <row r="39" spans="1:9" x14ac:dyDescent="0.25">
      <c r="A39" s="88">
        <v>38</v>
      </c>
      <c r="B39" s="85" t="s">
        <v>157</v>
      </c>
      <c r="C39" s="88"/>
      <c r="D39" s="88"/>
      <c r="E39" s="88"/>
      <c r="F39" s="88"/>
      <c r="H39" s="93" t="s">
        <v>157</v>
      </c>
      <c r="I39" s="88"/>
    </row>
    <row r="40" spans="1:9" x14ac:dyDescent="0.25">
      <c r="A40" s="88">
        <v>39</v>
      </c>
      <c r="B40" s="80" t="s">
        <v>158</v>
      </c>
      <c r="C40" s="88"/>
      <c r="D40" s="88"/>
      <c r="E40" s="88"/>
      <c r="F40" s="88"/>
      <c r="H40" s="93" t="s">
        <v>158</v>
      </c>
      <c r="I40" s="88"/>
    </row>
    <row r="41" spans="1:9" x14ac:dyDescent="0.25">
      <c r="A41" s="88">
        <v>40</v>
      </c>
      <c r="B41" s="80" t="s">
        <v>159</v>
      </c>
      <c r="C41" s="88"/>
      <c r="D41" s="88"/>
      <c r="E41" s="88"/>
      <c r="F41" s="88"/>
      <c r="H41" s="93" t="s">
        <v>159</v>
      </c>
      <c r="I41" s="88"/>
    </row>
    <row r="42" spans="1:9" x14ac:dyDescent="0.25">
      <c r="A42" s="88">
        <v>41</v>
      </c>
      <c r="B42" s="80" t="s">
        <v>160</v>
      </c>
      <c r="C42" s="88"/>
      <c r="D42" s="88"/>
      <c r="E42" s="88"/>
      <c r="F42" s="88"/>
      <c r="H42" s="94" t="s">
        <v>160</v>
      </c>
      <c r="I42" s="88"/>
    </row>
    <row r="43" spans="1:9" x14ac:dyDescent="0.25">
      <c r="A43" s="88">
        <v>42</v>
      </c>
      <c r="B43" s="80" t="s">
        <v>161</v>
      </c>
      <c r="C43" s="88"/>
      <c r="D43" s="88"/>
      <c r="E43" s="88"/>
      <c r="F43" s="88"/>
      <c r="H43" s="94" t="s">
        <v>161</v>
      </c>
      <c r="I43" s="88"/>
    </row>
    <row r="44" spans="1:9" x14ac:dyDescent="0.25">
      <c r="A44" s="88">
        <v>43</v>
      </c>
      <c r="B44" s="85" t="s">
        <v>162</v>
      </c>
      <c r="C44" s="88"/>
      <c r="D44" s="88"/>
      <c r="E44" s="88"/>
      <c r="F44" s="88"/>
      <c r="H44" s="91" t="s">
        <v>162</v>
      </c>
      <c r="I44" s="89"/>
    </row>
    <row r="45" spans="1:9" x14ac:dyDescent="0.25">
      <c r="A45" s="88">
        <v>44</v>
      </c>
      <c r="B45" s="80" t="s">
        <v>163</v>
      </c>
      <c r="C45" s="88"/>
      <c r="D45" s="88"/>
      <c r="E45" s="88"/>
      <c r="F45" s="88"/>
      <c r="H45" t="s">
        <v>163</v>
      </c>
      <c r="I45" s="88"/>
    </row>
    <row r="46" spans="1:9" x14ac:dyDescent="0.25">
      <c r="A46" s="88">
        <v>45</v>
      </c>
      <c r="B46" s="80" t="s">
        <v>164</v>
      </c>
      <c r="C46" s="88"/>
      <c r="D46" s="88"/>
      <c r="E46" s="88"/>
      <c r="F46" s="88"/>
      <c r="H46" t="s">
        <v>164</v>
      </c>
      <c r="I46" s="88"/>
    </row>
  </sheetData>
  <conditionalFormatting sqref="I44">
    <cfRule type="expression" dxfId="91" priority="5">
      <formula>AND($B44&lt;&gt;"",$B45="")</formula>
    </cfRule>
    <cfRule type="expression" dxfId="90" priority="6">
      <formula>$B44=""</formula>
    </cfRule>
  </conditionalFormatting>
  <conditionalFormatting sqref="H2:H43">
    <cfRule type="expression" dxfId="89" priority="1">
      <formula>AND($B2&lt;&gt;"",$B3="")</formula>
    </cfRule>
    <cfRule type="expression" dxfId="88" priority="2">
      <formula>$B2=""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EN57"/>
  <sheetViews>
    <sheetView tabSelected="1" zoomScale="110" zoomScaleNormal="110" workbookViewId="0">
      <pane xSplit="2" ySplit="6" topLeftCell="C31" activePane="bottomRight" state="frozen"/>
      <selection pane="topRight" activeCell="C1" sqref="C1"/>
      <selection pane="bottomLeft" activeCell="A7" sqref="A7"/>
      <selection pane="bottomRight" activeCell="I1" sqref="I1"/>
    </sheetView>
  </sheetViews>
  <sheetFormatPr defaultRowHeight="15" x14ac:dyDescent="0.25"/>
  <cols>
    <col min="1" max="1" width="3.85546875" bestFit="1" customWidth="1"/>
    <col min="2" max="2" width="29.42578125" customWidth="1"/>
    <col min="3" max="3" width="28.5703125" style="59" bestFit="1" customWidth="1"/>
    <col min="4" max="4" width="11.28515625" style="59" bestFit="1" customWidth="1"/>
    <col min="5" max="5" width="5.140625" style="59" bestFit="1" customWidth="1"/>
    <col min="6" max="6" width="5.140625" style="59" customWidth="1"/>
    <col min="7" max="12" width="9.7109375" customWidth="1"/>
    <col min="15" max="20" width="9.7109375" customWidth="1"/>
    <col min="23" max="28" width="9.7109375" customWidth="1"/>
    <col min="31" max="36" width="9.7109375" customWidth="1"/>
    <col min="39" max="44" width="9.7109375" customWidth="1"/>
    <col min="47" max="52" width="9.7109375" customWidth="1"/>
    <col min="55" max="60" width="9.7109375" customWidth="1"/>
    <col min="63" max="68" width="9.7109375" customWidth="1"/>
    <col min="71" max="76" width="9.7109375" customWidth="1"/>
    <col min="79" max="84" width="9.7109375" customWidth="1"/>
    <col min="87" max="92" width="9.7109375" customWidth="1"/>
    <col min="95" max="100" width="9.7109375" customWidth="1"/>
    <col min="103" max="108" width="9.7109375" customWidth="1"/>
    <col min="111" max="116" width="9.7109375" customWidth="1"/>
    <col min="119" max="124" width="9.7109375" customWidth="1"/>
    <col min="127" max="132" width="9.7109375" customWidth="1"/>
    <col min="137" max="142" width="10.7109375" customWidth="1"/>
  </cols>
  <sheetData>
    <row r="3" spans="1:144" ht="15.75" thickBot="1" x14ac:dyDescent="0.3"/>
    <row r="4" spans="1:144" x14ac:dyDescent="0.25">
      <c r="A4" s="163" t="s">
        <v>16</v>
      </c>
      <c r="B4" s="163" t="s">
        <v>17</v>
      </c>
      <c r="C4" s="163" t="s">
        <v>115</v>
      </c>
      <c r="D4" s="163" t="s">
        <v>69</v>
      </c>
      <c r="E4" s="163" t="s">
        <v>116</v>
      </c>
      <c r="F4" s="163" t="s">
        <v>139</v>
      </c>
      <c r="G4" s="161" t="s">
        <v>59</v>
      </c>
      <c r="H4" s="162"/>
      <c r="I4" s="162"/>
      <c r="J4" s="162"/>
      <c r="K4" s="162"/>
      <c r="L4" s="162"/>
      <c r="M4" s="152"/>
      <c r="N4" s="153"/>
      <c r="O4" s="151" t="s">
        <v>1</v>
      </c>
      <c r="P4" s="152"/>
      <c r="Q4" s="152"/>
      <c r="R4" s="152"/>
      <c r="S4" s="152"/>
      <c r="T4" s="152"/>
      <c r="U4" s="152"/>
      <c r="V4" s="153"/>
      <c r="W4" s="151" t="s">
        <v>0</v>
      </c>
      <c r="X4" s="152"/>
      <c r="Y4" s="152"/>
      <c r="Z4" s="152"/>
      <c r="AA4" s="152"/>
      <c r="AB4" s="152"/>
      <c r="AC4" s="152"/>
      <c r="AD4" s="153"/>
      <c r="AE4" s="151" t="s">
        <v>2</v>
      </c>
      <c r="AF4" s="152"/>
      <c r="AG4" s="152"/>
      <c r="AH4" s="152"/>
      <c r="AI4" s="152"/>
      <c r="AJ4" s="152"/>
      <c r="AK4" s="152"/>
      <c r="AL4" s="153"/>
      <c r="AM4" s="151" t="s">
        <v>3</v>
      </c>
      <c r="AN4" s="152"/>
      <c r="AO4" s="152"/>
      <c r="AP4" s="152"/>
      <c r="AQ4" s="152"/>
      <c r="AR4" s="152"/>
      <c r="AS4" s="152"/>
      <c r="AT4" s="153"/>
      <c r="AU4" s="151" t="s">
        <v>4</v>
      </c>
      <c r="AV4" s="152"/>
      <c r="AW4" s="152"/>
      <c r="AX4" s="152"/>
      <c r="AY4" s="152"/>
      <c r="AZ4" s="152"/>
      <c r="BA4" s="152"/>
      <c r="BB4" s="153"/>
      <c r="BC4" s="161" t="s">
        <v>5</v>
      </c>
      <c r="BD4" s="162"/>
      <c r="BE4" s="162"/>
      <c r="BF4" s="162"/>
      <c r="BG4" s="162"/>
      <c r="BH4" s="162"/>
      <c r="BI4" s="152"/>
      <c r="BJ4" s="153"/>
      <c r="BK4" s="151" t="s">
        <v>6</v>
      </c>
      <c r="BL4" s="152"/>
      <c r="BM4" s="152"/>
      <c r="BN4" s="152"/>
      <c r="BO4" s="152"/>
      <c r="BP4" s="152"/>
      <c r="BQ4" s="152"/>
      <c r="BR4" s="153"/>
      <c r="BS4" s="151" t="s">
        <v>7</v>
      </c>
      <c r="BT4" s="152"/>
      <c r="BU4" s="152"/>
      <c r="BV4" s="152"/>
      <c r="BW4" s="152"/>
      <c r="BX4" s="152"/>
      <c r="BY4" s="152"/>
      <c r="BZ4" s="153"/>
      <c r="CA4" s="151" t="s">
        <v>8</v>
      </c>
      <c r="CB4" s="152"/>
      <c r="CC4" s="152"/>
      <c r="CD4" s="152"/>
      <c r="CE4" s="152"/>
      <c r="CF4" s="152"/>
      <c r="CG4" s="152"/>
      <c r="CH4" s="153"/>
      <c r="CI4" s="151" t="s">
        <v>9</v>
      </c>
      <c r="CJ4" s="152"/>
      <c r="CK4" s="152"/>
      <c r="CL4" s="152"/>
      <c r="CM4" s="152"/>
      <c r="CN4" s="152"/>
      <c r="CO4" s="152"/>
      <c r="CP4" s="153"/>
      <c r="CQ4" s="151" t="s">
        <v>236</v>
      </c>
      <c r="CR4" s="152"/>
      <c r="CS4" s="152"/>
      <c r="CT4" s="152"/>
      <c r="CU4" s="152"/>
      <c r="CV4" s="152"/>
      <c r="CW4" s="152"/>
      <c r="CX4" s="153"/>
      <c r="CY4" s="151" t="s">
        <v>11</v>
      </c>
      <c r="CZ4" s="152"/>
      <c r="DA4" s="152"/>
      <c r="DB4" s="152"/>
      <c r="DC4" s="152"/>
      <c r="DD4" s="152"/>
      <c r="DE4" s="152"/>
      <c r="DF4" s="153"/>
      <c r="DG4" s="151" t="s">
        <v>12</v>
      </c>
      <c r="DH4" s="152"/>
      <c r="DI4" s="152"/>
      <c r="DJ4" s="152"/>
      <c r="DK4" s="152"/>
      <c r="DL4" s="152"/>
      <c r="DM4" s="152"/>
      <c r="DN4" s="153"/>
      <c r="DO4" s="151" t="s">
        <v>237</v>
      </c>
      <c r="DP4" s="152"/>
      <c r="DQ4" s="152"/>
      <c r="DR4" s="152"/>
      <c r="DS4" s="152"/>
      <c r="DT4" s="152"/>
      <c r="DU4" s="152"/>
      <c r="DV4" s="153"/>
      <c r="DW4" s="151" t="s">
        <v>14</v>
      </c>
      <c r="DX4" s="152"/>
      <c r="DY4" s="152"/>
      <c r="DZ4" s="152"/>
      <c r="EA4" s="152"/>
      <c r="EB4" s="152"/>
      <c r="EC4" s="152"/>
      <c r="ED4" s="153"/>
      <c r="EG4" s="151" t="s">
        <v>60</v>
      </c>
      <c r="EH4" s="152"/>
      <c r="EI4" s="152"/>
      <c r="EJ4" s="152"/>
      <c r="EK4" s="152"/>
      <c r="EL4" s="152"/>
      <c r="EM4" s="152"/>
      <c r="EN4" s="153"/>
    </row>
    <row r="5" spans="1:144" ht="15" customHeight="1" x14ac:dyDescent="0.25">
      <c r="A5" s="155"/>
      <c r="B5" s="155"/>
      <c r="C5" s="155"/>
      <c r="D5" s="155"/>
      <c r="E5" s="155"/>
      <c r="F5" s="164"/>
      <c r="G5" s="156" t="s">
        <v>295</v>
      </c>
      <c r="H5" s="156" t="s">
        <v>296</v>
      </c>
      <c r="I5" s="156" t="s">
        <v>297</v>
      </c>
      <c r="J5" s="156" t="s">
        <v>298</v>
      </c>
      <c r="K5" s="156" t="s">
        <v>299</v>
      </c>
      <c r="L5" s="156" t="s">
        <v>300</v>
      </c>
      <c r="M5" s="159" t="s">
        <v>22</v>
      </c>
      <c r="N5" s="154" t="s">
        <v>21</v>
      </c>
      <c r="O5" s="156" t="s">
        <v>295</v>
      </c>
      <c r="P5" s="156" t="s">
        <v>296</v>
      </c>
      <c r="Q5" s="156" t="s">
        <v>297</v>
      </c>
      <c r="R5" s="156" t="s">
        <v>298</v>
      </c>
      <c r="S5" s="156" t="s">
        <v>299</v>
      </c>
      <c r="T5" s="156" t="s">
        <v>300</v>
      </c>
      <c r="U5" s="157" t="s">
        <v>22</v>
      </c>
      <c r="V5" s="154" t="s">
        <v>21</v>
      </c>
      <c r="W5" s="156" t="s">
        <v>295</v>
      </c>
      <c r="X5" s="156" t="s">
        <v>296</v>
      </c>
      <c r="Y5" s="156" t="s">
        <v>297</v>
      </c>
      <c r="Z5" s="156" t="s">
        <v>298</v>
      </c>
      <c r="AA5" s="156" t="s">
        <v>299</v>
      </c>
      <c r="AB5" s="156" t="s">
        <v>300</v>
      </c>
      <c r="AC5" s="157" t="s">
        <v>22</v>
      </c>
      <c r="AD5" s="154" t="s">
        <v>21</v>
      </c>
      <c r="AE5" s="156" t="s">
        <v>295</v>
      </c>
      <c r="AF5" s="156" t="s">
        <v>296</v>
      </c>
      <c r="AG5" s="156" t="s">
        <v>297</v>
      </c>
      <c r="AH5" s="156" t="s">
        <v>298</v>
      </c>
      <c r="AI5" s="156" t="s">
        <v>299</v>
      </c>
      <c r="AJ5" s="156" t="s">
        <v>300</v>
      </c>
      <c r="AK5" s="157" t="s">
        <v>22</v>
      </c>
      <c r="AL5" s="154" t="s">
        <v>21</v>
      </c>
      <c r="AM5" s="156" t="s">
        <v>295</v>
      </c>
      <c r="AN5" s="156" t="s">
        <v>296</v>
      </c>
      <c r="AO5" s="156" t="s">
        <v>297</v>
      </c>
      <c r="AP5" s="156" t="s">
        <v>298</v>
      </c>
      <c r="AQ5" s="156" t="s">
        <v>299</v>
      </c>
      <c r="AR5" s="156" t="s">
        <v>300</v>
      </c>
      <c r="AS5" s="157" t="s">
        <v>22</v>
      </c>
      <c r="AT5" s="154" t="s">
        <v>21</v>
      </c>
      <c r="AU5" s="156" t="s">
        <v>295</v>
      </c>
      <c r="AV5" s="156" t="s">
        <v>296</v>
      </c>
      <c r="AW5" s="156" t="s">
        <v>297</v>
      </c>
      <c r="AX5" s="156" t="s">
        <v>298</v>
      </c>
      <c r="AY5" s="156" t="s">
        <v>299</v>
      </c>
      <c r="AZ5" s="156" t="s">
        <v>300</v>
      </c>
      <c r="BA5" s="157" t="s">
        <v>22</v>
      </c>
      <c r="BB5" s="167" t="s">
        <v>21</v>
      </c>
      <c r="BC5" s="156" t="s">
        <v>295</v>
      </c>
      <c r="BD5" s="156" t="s">
        <v>296</v>
      </c>
      <c r="BE5" s="156" t="s">
        <v>297</v>
      </c>
      <c r="BF5" s="156" t="s">
        <v>298</v>
      </c>
      <c r="BG5" s="156" t="s">
        <v>299</v>
      </c>
      <c r="BH5" s="156" t="s">
        <v>300</v>
      </c>
      <c r="BI5" s="157" t="s">
        <v>22</v>
      </c>
      <c r="BJ5" s="154" t="s">
        <v>21</v>
      </c>
      <c r="BK5" s="156" t="s">
        <v>295</v>
      </c>
      <c r="BL5" s="156" t="s">
        <v>296</v>
      </c>
      <c r="BM5" s="156" t="s">
        <v>297</v>
      </c>
      <c r="BN5" s="156" t="s">
        <v>298</v>
      </c>
      <c r="BO5" s="156" t="s">
        <v>299</v>
      </c>
      <c r="BP5" s="156" t="s">
        <v>300</v>
      </c>
      <c r="BQ5" s="157" t="s">
        <v>22</v>
      </c>
      <c r="BR5" s="154" t="s">
        <v>21</v>
      </c>
      <c r="BS5" s="156" t="s">
        <v>295</v>
      </c>
      <c r="BT5" s="156" t="s">
        <v>296</v>
      </c>
      <c r="BU5" s="156" t="s">
        <v>297</v>
      </c>
      <c r="BV5" s="156" t="s">
        <v>298</v>
      </c>
      <c r="BW5" s="156" t="s">
        <v>299</v>
      </c>
      <c r="BX5" s="156" t="s">
        <v>300</v>
      </c>
      <c r="BY5" s="157" t="s">
        <v>22</v>
      </c>
      <c r="BZ5" s="154" t="s">
        <v>21</v>
      </c>
      <c r="CA5" s="156" t="s">
        <v>295</v>
      </c>
      <c r="CB5" s="156" t="s">
        <v>296</v>
      </c>
      <c r="CC5" s="156" t="s">
        <v>297</v>
      </c>
      <c r="CD5" s="156" t="s">
        <v>298</v>
      </c>
      <c r="CE5" s="156" t="s">
        <v>299</v>
      </c>
      <c r="CF5" s="156" t="s">
        <v>300</v>
      </c>
      <c r="CG5" s="159" t="s">
        <v>22</v>
      </c>
      <c r="CH5" s="154" t="s">
        <v>21</v>
      </c>
      <c r="CI5" s="156" t="s">
        <v>295</v>
      </c>
      <c r="CJ5" s="156" t="s">
        <v>296</v>
      </c>
      <c r="CK5" s="156" t="s">
        <v>297</v>
      </c>
      <c r="CL5" s="156" t="s">
        <v>298</v>
      </c>
      <c r="CM5" s="156" t="s">
        <v>299</v>
      </c>
      <c r="CN5" s="156" t="s">
        <v>300</v>
      </c>
      <c r="CO5" s="159" t="s">
        <v>22</v>
      </c>
      <c r="CP5" s="154" t="s">
        <v>21</v>
      </c>
      <c r="CQ5" s="156" t="s">
        <v>295</v>
      </c>
      <c r="CR5" s="156" t="s">
        <v>296</v>
      </c>
      <c r="CS5" s="156" t="s">
        <v>297</v>
      </c>
      <c r="CT5" s="156" t="s">
        <v>298</v>
      </c>
      <c r="CU5" s="156" t="s">
        <v>299</v>
      </c>
      <c r="CV5" s="156" t="s">
        <v>300</v>
      </c>
      <c r="CW5" s="157" t="s">
        <v>22</v>
      </c>
      <c r="CX5" s="154" t="s">
        <v>21</v>
      </c>
      <c r="CY5" s="156" t="s">
        <v>295</v>
      </c>
      <c r="CZ5" s="156" t="s">
        <v>296</v>
      </c>
      <c r="DA5" s="156" t="s">
        <v>297</v>
      </c>
      <c r="DB5" s="156" t="s">
        <v>298</v>
      </c>
      <c r="DC5" s="156" t="s">
        <v>299</v>
      </c>
      <c r="DD5" s="156" t="s">
        <v>300</v>
      </c>
      <c r="DE5" s="157" t="s">
        <v>22</v>
      </c>
      <c r="DF5" s="154" t="s">
        <v>21</v>
      </c>
      <c r="DG5" s="156" t="s">
        <v>295</v>
      </c>
      <c r="DH5" s="156" t="s">
        <v>296</v>
      </c>
      <c r="DI5" s="156" t="s">
        <v>297</v>
      </c>
      <c r="DJ5" s="156" t="s">
        <v>298</v>
      </c>
      <c r="DK5" s="156" t="s">
        <v>299</v>
      </c>
      <c r="DL5" s="156" t="s">
        <v>300</v>
      </c>
      <c r="DM5" s="157" t="s">
        <v>22</v>
      </c>
      <c r="DN5" s="154" t="s">
        <v>21</v>
      </c>
      <c r="DO5" s="156" t="s">
        <v>295</v>
      </c>
      <c r="DP5" s="156" t="s">
        <v>296</v>
      </c>
      <c r="DQ5" s="156" t="s">
        <v>297</v>
      </c>
      <c r="DR5" s="156" t="s">
        <v>298</v>
      </c>
      <c r="DS5" s="156" t="s">
        <v>299</v>
      </c>
      <c r="DT5" s="156" t="s">
        <v>300</v>
      </c>
      <c r="DU5" s="159" t="s">
        <v>22</v>
      </c>
      <c r="DV5" s="154" t="s">
        <v>21</v>
      </c>
      <c r="DW5" s="156" t="s">
        <v>295</v>
      </c>
      <c r="DX5" s="156" t="s">
        <v>296</v>
      </c>
      <c r="DY5" s="156" t="s">
        <v>297</v>
      </c>
      <c r="DZ5" s="156" t="s">
        <v>298</v>
      </c>
      <c r="EA5" s="156" t="s">
        <v>299</v>
      </c>
      <c r="EB5" s="156" t="s">
        <v>300</v>
      </c>
      <c r="EC5" s="154" t="s">
        <v>22</v>
      </c>
      <c r="ED5" s="154" t="s">
        <v>21</v>
      </c>
      <c r="EG5" s="154" t="s">
        <v>32</v>
      </c>
      <c r="EH5" s="154" t="s">
        <v>33</v>
      </c>
      <c r="EI5" s="154" t="s">
        <v>18</v>
      </c>
      <c r="EJ5" s="154" t="s">
        <v>19</v>
      </c>
      <c r="EK5" s="154" t="s">
        <v>20</v>
      </c>
      <c r="EL5" s="154" t="s">
        <v>34</v>
      </c>
      <c r="EM5" s="154" t="s">
        <v>22</v>
      </c>
      <c r="EN5" s="154" t="s">
        <v>21</v>
      </c>
    </row>
    <row r="6" spans="1:144" x14ac:dyDescent="0.25">
      <c r="A6" s="155"/>
      <c r="B6" s="164"/>
      <c r="C6" s="164"/>
      <c r="D6" s="164"/>
      <c r="E6" s="164"/>
      <c r="F6" s="164"/>
      <c r="G6" s="156"/>
      <c r="H6" s="156"/>
      <c r="I6" s="156"/>
      <c r="J6" s="156"/>
      <c r="K6" s="156"/>
      <c r="L6" s="156"/>
      <c r="M6" s="160"/>
      <c r="N6" s="155"/>
      <c r="O6" s="156"/>
      <c r="P6" s="156"/>
      <c r="Q6" s="156"/>
      <c r="R6" s="156"/>
      <c r="S6" s="156"/>
      <c r="T6" s="156"/>
      <c r="U6" s="158"/>
      <c r="V6" s="155"/>
      <c r="W6" s="156"/>
      <c r="X6" s="156"/>
      <c r="Y6" s="156"/>
      <c r="Z6" s="156"/>
      <c r="AA6" s="156"/>
      <c r="AB6" s="156"/>
      <c r="AC6" s="158"/>
      <c r="AD6" s="155"/>
      <c r="AE6" s="156"/>
      <c r="AF6" s="156"/>
      <c r="AG6" s="156"/>
      <c r="AH6" s="156"/>
      <c r="AI6" s="156"/>
      <c r="AJ6" s="156"/>
      <c r="AK6" s="158"/>
      <c r="AL6" s="155"/>
      <c r="AM6" s="156"/>
      <c r="AN6" s="156"/>
      <c r="AO6" s="156"/>
      <c r="AP6" s="156"/>
      <c r="AQ6" s="156"/>
      <c r="AR6" s="156"/>
      <c r="AS6" s="166"/>
      <c r="AT6" s="165"/>
      <c r="AU6" s="156"/>
      <c r="AV6" s="156"/>
      <c r="AW6" s="156"/>
      <c r="AX6" s="156"/>
      <c r="AY6" s="156"/>
      <c r="AZ6" s="156"/>
      <c r="BA6" s="158"/>
      <c r="BB6" s="168"/>
      <c r="BC6" s="156"/>
      <c r="BD6" s="156"/>
      <c r="BE6" s="156"/>
      <c r="BF6" s="156"/>
      <c r="BG6" s="156"/>
      <c r="BH6" s="156"/>
      <c r="BI6" s="158"/>
      <c r="BJ6" s="155"/>
      <c r="BK6" s="156"/>
      <c r="BL6" s="156"/>
      <c r="BM6" s="156"/>
      <c r="BN6" s="156"/>
      <c r="BO6" s="156"/>
      <c r="BP6" s="156"/>
      <c r="BQ6" s="158"/>
      <c r="BR6" s="155"/>
      <c r="BS6" s="156"/>
      <c r="BT6" s="156"/>
      <c r="BU6" s="156"/>
      <c r="BV6" s="156"/>
      <c r="BW6" s="156"/>
      <c r="BX6" s="156"/>
      <c r="BY6" s="158"/>
      <c r="BZ6" s="155"/>
      <c r="CA6" s="156"/>
      <c r="CB6" s="156"/>
      <c r="CC6" s="156"/>
      <c r="CD6" s="156"/>
      <c r="CE6" s="156"/>
      <c r="CF6" s="156"/>
      <c r="CG6" s="160"/>
      <c r="CH6" s="155"/>
      <c r="CI6" s="156"/>
      <c r="CJ6" s="156"/>
      <c r="CK6" s="156"/>
      <c r="CL6" s="156"/>
      <c r="CM6" s="156"/>
      <c r="CN6" s="156"/>
      <c r="CO6" s="160"/>
      <c r="CP6" s="155"/>
      <c r="CQ6" s="156"/>
      <c r="CR6" s="156"/>
      <c r="CS6" s="156"/>
      <c r="CT6" s="156"/>
      <c r="CU6" s="156"/>
      <c r="CV6" s="156"/>
      <c r="CW6" s="158"/>
      <c r="CX6" s="155"/>
      <c r="CY6" s="156"/>
      <c r="CZ6" s="156"/>
      <c r="DA6" s="156"/>
      <c r="DB6" s="156"/>
      <c r="DC6" s="156"/>
      <c r="DD6" s="156"/>
      <c r="DE6" s="158"/>
      <c r="DF6" s="155"/>
      <c r="DG6" s="156"/>
      <c r="DH6" s="156"/>
      <c r="DI6" s="156"/>
      <c r="DJ6" s="156"/>
      <c r="DK6" s="156"/>
      <c r="DL6" s="156"/>
      <c r="DM6" s="158"/>
      <c r="DN6" s="155"/>
      <c r="DO6" s="156"/>
      <c r="DP6" s="156"/>
      <c r="DQ6" s="156"/>
      <c r="DR6" s="156"/>
      <c r="DS6" s="156"/>
      <c r="DT6" s="156"/>
      <c r="DU6" s="160"/>
      <c r="DV6" s="155"/>
      <c r="DW6" s="156"/>
      <c r="DX6" s="156"/>
      <c r="DY6" s="156"/>
      <c r="DZ6" s="156"/>
      <c r="EA6" s="156"/>
      <c r="EB6" s="156"/>
      <c r="EC6" s="155"/>
      <c r="ED6" s="155"/>
      <c r="EG6" s="155"/>
      <c r="EH6" s="155"/>
      <c r="EI6" s="155"/>
      <c r="EJ6" s="155"/>
      <c r="EK6" s="155"/>
      <c r="EL6" s="155"/>
      <c r="EM6" s="155"/>
      <c r="EN6" s="155"/>
    </row>
    <row r="7" spans="1:144" x14ac:dyDescent="0.25">
      <c r="A7" s="56">
        <v>1</v>
      </c>
      <c r="B7" s="134" t="s">
        <v>93</v>
      </c>
      <c r="C7" s="81" t="s">
        <v>188</v>
      </c>
      <c r="D7" s="84" t="s">
        <v>117</v>
      </c>
      <c r="E7" s="84">
        <v>2099</v>
      </c>
      <c r="F7" s="84" t="s">
        <v>140</v>
      </c>
      <c r="G7" s="89">
        <v>89</v>
      </c>
      <c r="H7" s="74">
        <v>90</v>
      </c>
      <c r="I7" s="74">
        <v>88</v>
      </c>
      <c r="J7" s="74">
        <v>92</v>
      </c>
      <c r="K7" s="74">
        <v>90</v>
      </c>
      <c r="L7" s="74"/>
      <c r="M7" s="25">
        <f t="shared" ref="M7:M51" si="0">SUM(G7:L7)</f>
        <v>449</v>
      </c>
      <c r="N7" s="55">
        <f t="shared" ref="N7:N51" si="1">AVERAGE(G7:L7)</f>
        <v>89.8</v>
      </c>
      <c r="O7" s="88">
        <v>89</v>
      </c>
      <c r="P7" s="48">
        <v>90</v>
      </c>
      <c r="Q7" s="48">
        <v>90</v>
      </c>
      <c r="R7" s="48">
        <v>89</v>
      </c>
      <c r="S7" s="48">
        <v>91</v>
      </c>
      <c r="T7" s="48"/>
      <c r="U7" s="25">
        <f t="shared" ref="U7:U51" si="2">SUM(O7:T7)</f>
        <v>449</v>
      </c>
      <c r="V7" s="55">
        <f t="shared" ref="V7:V51" si="3">AVERAGE(O7:T7)</f>
        <v>89.8</v>
      </c>
      <c r="W7" s="48">
        <v>89</v>
      </c>
      <c r="X7" s="48">
        <v>88</v>
      </c>
      <c r="Y7" s="48">
        <v>89</v>
      </c>
      <c r="Z7" s="48">
        <v>90</v>
      </c>
      <c r="AA7" s="48">
        <v>92</v>
      </c>
      <c r="AB7" s="48"/>
      <c r="AC7" s="25">
        <f t="shared" ref="AC7:AC51" si="4">SUM(W7:AB7)</f>
        <v>448</v>
      </c>
      <c r="AD7" s="55">
        <f t="shared" ref="AD7:AD51" si="5">AVERAGE(W7:AB7)</f>
        <v>89.6</v>
      </c>
      <c r="AE7" s="48">
        <v>82</v>
      </c>
      <c r="AF7" s="48">
        <v>81</v>
      </c>
      <c r="AG7" s="48">
        <v>75</v>
      </c>
      <c r="AH7" s="48">
        <v>75</v>
      </c>
      <c r="AI7" s="48">
        <v>76</v>
      </c>
      <c r="AJ7" s="48"/>
      <c r="AK7" s="25">
        <f t="shared" ref="AK7:AK51" si="6">SUM(AE7:AJ7)</f>
        <v>389</v>
      </c>
      <c r="AL7" s="55">
        <f t="shared" ref="AL7:AL51" si="7">AVERAGE(AE7:AJ7)</f>
        <v>77.8</v>
      </c>
      <c r="AM7" s="48">
        <v>74</v>
      </c>
      <c r="AN7" s="48">
        <v>74</v>
      </c>
      <c r="AO7" s="48">
        <v>80</v>
      </c>
      <c r="AP7" s="48">
        <v>80</v>
      </c>
      <c r="AQ7" s="48">
        <v>76</v>
      </c>
      <c r="AR7" s="48"/>
      <c r="AS7" s="57">
        <f t="shared" ref="AS7:AS51" si="8">SUM(AM7:AR7)</f>
        <v>384</v>
      </c>
      <c r="AT7" s="58">
        <f t="shared" ref="AT7:AT51" si="9">AVERAGE(AM7:AR7)</f>
        <v>76.8</v>
      </c>
      <c r="AU7" s="48">
        <v>74</v>
      </c>
      <c r="AV7" s="48">
        <v>78</v>
      </c>
      <c r="AW7" s="48">
        <v>77</v>
      </c>
      <c r="AX7" s="48">
        <v>79</v>
      </c>
      <c r="AY7" s="48">
        <v>76</v>
      </c>
      <c r="AZ7" s="48"/>
      <c r="BA7" s="25">
        <f t="shared" ref="BA7:BA51" si="10">SUM(AU7:AZ7)</f>
        <v>384</v>
      </c>
      <c r="BB7" s="55">
        <f t="shared" ref="BB7:BB51" si="11">AVERAGE(AU7:AZ7)</f>
        <v>76.8</v>
      </c>
      <c r="BC7" s="74">
        <v>75</v>
      </c>
      <c r="BD7" s="74">
        <v>81</v>
      </c>
      <c r="BE7" s="74">
        <v>81</v>
      </c>
      <c r="BF7" s="74">
        <v>81</v>
      </c>
      <c r="BG7" s="74">
        <v>82</v>
      </c>
      <c r="BH7" s="74"/>
      <c r="BI7" s="25">
        <f t="shared" ref="BI7:BI51" si="12">SUM(BC7:BH7)</f>
        <v>400</v>
      </c>
      <c r="BJ7" s="55">
        <f t="shared" ref="BJ7:BJ51" si="13">AVERAGE(BC7:BH7)</f>
        <v>80</v>
      </c>
      <c r="BK7" s="48">
        <v>78</v>
      </c>
      <c r="BL7" s="48">
        <v>77</v>
      </c>
      <c r="BM7" s="48">
        <v>79</v>
      </c>
      <c r="BN7" s="48">
        <v>80</v>
      </c>
      <c r="BO7" s="48">
        <v>78</v>
      </c>
      <c r="BP7" s="48"/>
      <c r="BQ7" s="25">
        <f t="shared" ref="BQ7:BQ51" si="14">SUM(BK7:BP7)</f>
        <v>392</v>
      </c>
      <c r="BR7" s="55">
        <f t="shared" ref="BR7:BR51" si="15">AVERAGE(BK7:BP7)</f>
        <v>78.400000000000006</v>
      </c>
      <c r="BS7" s="48"/>
      <c r="BT7" s="48"/>
      <c r="BU7" s="48"/>
      <c r="BV7" s="48"/>
      <c r="BW7" s="48"/>
      <c r="BX7" s="48"/>
      <c r="BY7" s="25">
        <f t="shared" ref="BY7:BY51" si="16">SUM(BS7:BX7)</f>
        <v>0</v>
      </c>
      <c r="BZ7" s="55" t="e">
        <f t="shared" ref="BZ7:BZ51" si="17">AVERAGE(BS7:BX7)</f>
        <v>#DIV/0!</v>
      </c>
      <c r="CA7" s="48">
        <v>85</v>
      </c>
      <c r="CB7" s="48">
        <v>87</v>
      </c>
      <c r="CC7" s="48">
        <v>86</v>
      </c>
      <c r="CD7" s="48">
        <v>85</v>
      </c>
      <c r="CE7" s="48">
        <v>76</v>
      </c>
      <c r="CF7" s="48"/>
      <c r="CG7" s="25">
        <f t="shared" ref="CG7:CG51" si="18">SUM(CA7:CF7)</f>
        <v>419</v>
      </c>
      <c r="CH7" s="55">
        <f t="shared" ref="CH7:CH51" si="19">AVERAGE(CA7:CF7)</f>
        <v>83.8</v>
      </c>
      <c r="CI7" s="48">
        <v>74</v>
      </c>
      <c r="CJ7" s="48">
        <v>81</v>
      </c>
      <c r="CK7" s="48">
        <v>84</v>
      </c>
      <c r="CL7" s="48">
        <v>82</v>
      </c>
      <c r="CM7" s="48">
        <v>80</v>
      </c>
      <c r="CN7" s="48"/>
      <c r="CO7" s="25">
        <f t="shared" ref="CO7:CO51" si="20">SUM(CI7:CN7)</f>
        <v>401</v>
      </c>
      <c r="CP7" s="55">
        <f t="shared" ref="CP7:CP51" si="21">AVERAGE(CI7:CN7)</f>
        <v>80.2</v>
      </c>
      <c r="CQ7" s="48">
        <v>74</v>
      </c>
      <c r="CR7" s="48">
        <v>76</v>
      </c>
      <c r="CS7" s="48">
        <v>75</v>
      </c>
      <c r="CT7" s="48">
        <v>83</v>
      </c>
      <c r="CU7" s="48">
        <v>79</v>
      </c>
      <c r="CV7" s="48"/>
      <c r="CW7" s="25">
        <f t="shared" ref="CW7:CW51" si="22">SUM(CQ7:CV7)</f>
        <v>387</v>
      </c>
      <c r="CX7" s="55">
        <f t="shared" ref="CX7:CX51" si="23">AVERAGE(CQ7:CV7)</f>
        <v>77.400000000000006</v>
      </c>
      <c r="CY7" s="48">
        <v>90</v>
      </c>
      <c r="CZ7" s="48">
        <v>88</v>
      </c>
      <c r="DA7" s="48">
        <v>91</v>
      </c>
      <c r="DB7" s="48">
        <v>90</v>
      </c>
      <c r="DC7" s="48">
        <v>88</v>
      </c>
      <c r="DD7" s="48"/>
      <c r="DE7" s="25">
        <f t="shared" ref="DE7:DE51" si="24">SUM(CY7:DD7)</f>
        <v>447</v>
      </c>
      <c r="DF7" s="55">
        <f t="shared" ref="DF7:DF51" si="25">AVERAGE(CY7:DD7)</f>
        <v>89.4</v>
      </c>
      <c r="DG7" s="48">
        <v>89</v>
      </c>
      <c r="DH7" s="48">
        <v>91</v>
      </c>
      <c r="DI7" s="48">
        <v>90</v>
      </c>
      <c r="DJ7" s="48">
        <v>88</v>
      </c>
      <c r="DK7" s="48">
        <v>90</v>
      </c>
      <c r="DL7" s="48"/>
      <c r="DM7" s="25">
        <f t="shared" ref="DM7:DM51" si="26">SUM(DG7:DL7)</f>
        <v>448</v>
      </c>
      <c r="DN7" s="55">
        <f t="shared" ref="DN7:DN51" si="27">AVERAGE(DG7:DL7)</f>
        <v>89.6</v>
      </c>
      <c r="DO7" s="48">
        <v>74</v>
      </c>
      <c r="DP7" s="48">
        <v>74</v>
      </c>
      <c r="DQ7" s="48">
        <v>75</v>
      </c>
      <c r="DR7" s="48">
        <v>75</v>
      </c>
      <c r="DS7" s="48">
        <v>76</v>
      </c>
      <c r="DT7" s="48"/>
      <c r="DU7" s="25">
        <f t="shared" ref="DU7:DU51" si="28">SUM(DO7:DT7)</f>
        <v>374</v>
      </c>
      <c r="DV7" s="55">
        <f t="shared" ref="DV7:DV51" si="29">AVERAGE(DO7:DT7)</f>
        <v>74.8</v>
      </c>
      <c r="DW7" s="48">
        <v>74</v>
      </c>
      <c r="DX7" s="48">
        <v>80</v>
      </c>
      <c r="DY7" s="48">
        <v>79</v>
      </c>
      <c r="DZ7" s="48">
        <v>83</v>
      </c>
      <c r="EA7" s="48">
        <v>76</v>
      </c>
      <c r="EB7" s="48"/>
      <c r="EC7" s="25">
        <f t="shared" ref="EC7:EC51" si="30">SUM(DW7:EB7)</f>
        <v>392</v>
      </c>
      <c r="ED7" s="26">
        <f t="shared" ref="ED7:ED51" si="31">AVERAGE(DW7:EB7)</f>
        <v>78.400000000000006</v>
      </c>
      <c r="EG7" s="24">
        <f t="shared" ref="EG7:EG51" si="32">AVERAGE(G7,O7,CY7,DG7)</f>
        <v>89.25</v>
      </c>
      <c r="EH7" s="24">
        <f t="shared" ref="EH7:EH51" si="33">AVERAGE(H7,P7,CZ7,DH7)</f>
        <v>89.75</v>
      </c>
      <c r="EI7" s="24">
        <f t="shared" ref="EI7:EI51" si="34">AVERAGE(I7,Q7,DA7,DI7)</f>
        <v>89.75</v>
      </c>
      <c r="EJ7" s="24">
        <f t="shared" ref="EJ7:EJ51" si="35">AVERAGE(J7,R7,DB7,DJ7)</f>
        <v>89.75</v>
      </c>
      <c r="EK7" s="24">
        <f t="shared" ref="EK7:EK51" si="36">AVERAGE(K7,S7,DC7,DK7)</f>
        <v>89.75</v>
      </c>
      <c r="EL7" s="24"/>
      <c r="EM7" s="25">
        <f t="shared" ref="EM7:EM51" si="37">SUM(EG7:EL7)</f>
        <v>448.25</v>
      </c>
      <c r="EN7" s="26">
        <f t="shared" ref="EN7:EN51" si="38">AVERAGE(EG7:EL7)</f>
        <v>89.65</v>
      </c>
    </row>
    <row r="8" spans="1:144" x14ac:dyDescent="0.25">
      <c r="A8" s="73">
        <v>2</v>
      </c>
      <c r="B8" s="136" t="s">
        <v>94</v>
      </c>
      <c r="C8" s="81" t="s">
        <v>189</v>
      </c>
      <c r="D8" s="84" t="s">
        <v>118</v>
      </c>
      <c r="E8" s="84">
        <v>2097</v>
      </c>
      <c r="F8" s="84" t="s">
        <v>140</v>
      </c>
      <c r="G8" s="89">
        <v>86</v>
      </c>
      <c r="H8" s="1">
        <v>89</v>
      </c>
      <c r="I8" s="48">
        <v>89</v>
      </c>
      <c r="J8" s="48">
        <v>91</v>
      </c>
      <c r="K8" s="1">
        <v>90</v>
      </c>
      <c r="L8" s="48"/>
      <c r="M8" s="25">
        <f t="shared" si="0"/>
        <v>445</v>
      </c>
      <c r="N8" s="55">
        <f t="shared" si="1"/>
        <v>89</v>
      </c>
      <c r="O8" s="88">
        <v>85</v>
      </c>
      <c r="P8" s="1">
        <v>88</v>
      </c>
      <c r="Q8" s="1">
        <v>92</v>
      </c>
      <c r="R8" s="1">
        <v>90</v>
      </c>
      <c r="S8" s="1">
        <v>91</v>
      </c>
      <c r="T8" s="48"/>
      <c r="U8" s="25">
        <f t="shared" si="2"/>
        <v>446</v>
      </c>
      <c r="V8" s="55">
        <f t="shared" si="3"/>
        <v>89.2</v>
      </c>
      <c r="W8" s="1">
        <v>85</v>
      </c>
      <c r="X8" s="1">
        <v>86</v>
      </c>
      <c r="Y8" s="48">
        <v>89</v>
      </c>
      <c r="Z8" s="48">
        <v>90</v>
      </c>
      <c r="AA8" s="1">
        <v>90</v>
      </c>
      <c r="AB8" s="48"/>
      <c r="AC8" s="25">
        <f t="shared" si="4"/>
        <v>440</v>
      </c>
      <c r="AD8" s="55">
        <f t="shared" si="5"/>
        <v>88</v>
      </c>
      <c r="AE8" s="1">
        <v>84</v>
      </c>
      <c r="AF8" s="1">
        <v>82</v>
      </c>
      <c r="AG8" s="1">
        <v>75</v>
      </c>
      <c r="AH8" s="1">
        <v>76</v>
      </c>
      <c r="AI8" s="1">
        <v>76</v>
      </c>
      <c r="AJ8" s="48"/>
      <c r="AK8" s="25">
        <f t="shared" si="6"/>
        <v>393</v>
      </c>
      <c r="AL8" s="55">
        <f t="shared" si="7"/>
        <v>78.599999999999994</v>
      </c>
      <c r="AM8" s="1">
        <v>74</v>
      </c>
      <c r="AN8" s="48">
        <v>74</v>
      </c>
      <c r="AO8" s="1">
        <v>80</v>
      </c>
      <c r="AP8" s="1">
        <v>80</v>
      </c>
      <c r="AQ8" s="1">
        <v>76</v>
      </c>
      <c r="AR8" s="48"/>
      <c r="AS8" s="57">
        <f t="shared" si="8"/>
        <v>384</v>
      </c>
      <c r="AT8" s="58">
        <f t="shared" si="9"/>
        <v>76.8</v>
      </c>
      <c r="AU8" s="1">
        <v>75</v>
      </c>
      <c r="AV8" s="1">
        <v>78</v>
      </c>
      <c r="AW8" s="1">
        <v>77</v>
      </c>
      <c r="AX8" s="1">
        <v>81</v>
      </c>
      <c r="AY8" s="1">
        <v>76</v>
      </c>
      <c r="AZ8" s="48"/>
      <c r="BA8" s="25">
        <f t="shared" si="10"/>
        <v>387</v>
      </c>
      <c r="BB8" s="55">
        <f t="shared" si="11"/>
        <v>77.400000000000006</v>
      </c>
      <c r="BC8" s="1">
        <v>77</v>
      </c>
      <c r="BD8" s="1">
        <v>81</v>
      </c>
      <c r="BE8" s="48">
        <v>81</v>
      </c>
      <c r="BF8" s="48">
        <v>82</v>
      </c>
      <c r="BG8" s="1">
        <v>76</v>
      </c>
      <c r="BH8" s="48"/>
      <c r="BI8" s="25">
        <f t="shared" si="12"/>
        <v>397</v>
      </c>
      <c r="BJ8" s="55">
        <f t="shared" si="13"/>
        <v>79.400000000000006</v>
      </c>
      <c r="BK8" s="1">
        <v>76</v>
      </c>
      <c r="BL8" s="1">
        <v>77</v>
      </c>
      <c r="BM8" s="1">
        <v>82</v>
      </c>
      <c r="BN8" s="1">
        <v>79</v>
      </c>
      <c r="BO8" s="1">
        <v>76</v>
      </c>
      <c r="BP8" s="48"/>
      <c r="BQ8" s="25">
        <f t="shared" si="14"/>
        <v>390</v>
      </c>
      <c r="BR8" s="55">
        <f t="shared" si="15"/>
        <v>78</v>
      </c>
      <c r="BS8" s="1"/>
      <c r="BT8" s="1"/>
      <c r="BU8" s="1"/>
      <c r="BV8" s="1"/>
      <c r="BW8" s="1"/>
      <c r="BX8" s="48"/>
      <c r="BY8" s="25">
        <f t="shared" si="16"/>
        <v>0</v>
      </c>
      <c r="BZ8" s="55" t="e">
        <f t="shared" si="17"/>
        <v>#DIV/0!</v>
      </c>
      <c r="CA8" s="1">
        <v>85</v>
      </c>
      <c r="CB8" s="48">
        <v>88</v>
      </c>
      <c r="CC8" s="48">
        <v>86</v>
      </c>
      <c r="CD8" s="48">
        <v>85</v>
      </c>
      <c r="CE8" s="1">
        <v>86</v>
      </c>
      <c r="CF8" s="48"/>
      <c r="CG8" s="25">
        <f t="shared" si="18"/>
        <v>430</v>
      </c>
      <c r="CH8" s="55">
        <f t="shared" si="19"/>
        <v>86</v>
      </c>
      <c r="CI8" s="48">
        <v>74</v>
      </c>
      <c r="CJ8" s="48">
        <v>80</v>
      </c>
      <c r="CK8" s="48">
        <v>84</v>
      </c>
      <c r="CL8" s="48">
        <v>82</v>
      </c>
      <c r="CM8" s="48">
        <v>81</v>
      </c>
      <c r="CN8" s="48"/>
      <c r="CO8" s="25">
        <f t="shared" si="20"/>
        <v>401</v>
      </c>
      <c r="CP8" s="55">
        <f t="shared" si="21"/>
        <v>80.2</v>
      </c>
      <c r="CQ8" s="48">
        <v>74</v>
      </c>
      <c r="CR8" s="48">
        <v>74</v>
      </c>
      <c r="CS8" s="48">
        <v>77</v>
      </c>
      <c r="CT8" s="48">
        <v>78</v>
      </c>
      <c r="CU8" s="48">
        <v>77</v>
      </c>
      <c r="CV8" s="48"/>
      <c r="CW8" s="25">
        <f t="shared" si="22"/>
        <v>380</v>
      </c>
      <c r="CX8" s="55">
        <f t="shared" si="23"/>
        <v>76</v>
      </c>
      <c r="CY8" s="1">
        <v>89</v>
      </c>
      <c r="CZ8" s="48">
        <v>86</v>
      </c>
      <c r="DA8" s="48">
        <v>90</v>
      </c>
      <c r="DB8" s="48">
        <v>87</v>
      </c>
      <c r="DC8" s="1">
        <v>87</v>
      </c>
      <c r="DD8" s="48"/>
      <c r="DE8" s="25">
        <f t="shared" si="24"/>
        <v>439</v>
      </c>
      <c r="DF8" s="55">
        <f t="shared" si="25"/>
        <v>87.8</v>
      </c>
      <c r="DG8" s="1">
        <v>85</v>
      </c>
      <c r="DH8" s="48">
        <v>88</v>
      </c>
      <c r="DI8" s="1">
        <v>90</v>
      </c>
      <c r="DJ8" s="48">
        <v>89</v>
      </c>
      <c r="DK8" s="1">
        <v>87</v>
      </c>
      <c r="DL8" s="48"/>
      <c r="DM8" s="25">
        <f t="shared" si="26"/>
        <v>439</v>
      </c>
      <c r="DN8" s="55">
        <f t="shared" si="27"/>
        <v>87.8</v>
      </c>
      <c r="DO8" s="48">
        <v>75</v>
      </c>
      <c r="DP8" s="48">
        <v>74</v>
      </c>
      <c r="DQ8" s="48">
        <v>75</v>
      </c>
      <c r="DR8" s="48">
        <v>77</v>
      </c>
      <c r="DS8" s="48">
        <v>76</v>
      </c>
      <c r="DT8" s="48"/>
      <c r="DU8" s="25">
        <f t="shared" si="28"/>
        <v>377</v>
      </c>
      <c r="DV8" s="55">
        <f t="shared" si="29"/>
        <v>75.400000000000006</v>
      </c>
      <c r="DW8" s="48">
        <v>74</v>
      </c>
      <c r="DX8" s="48">
        <v>75</v>
      </c>
      <c r="DY8" s="48">
        <v>80</v>
      </c>
      <c r="DZ8" s="48">
        <v>83</v>
      </c>
      <c r="EA8" s="48">
        <v>78</v>
      </c>
      <c r="EB8" s="48"/>
      <c r="EC8" s="25">
        <f t="shared" si="30"/>
        <v>390</v>
      </c>
      <c r="ED8" s="26">
        <f t="shared" si="31"/>
        <v>78</v>
      </c>
      <c r="EG8" s="24">
        <f t="shared" si="32"/>
        <v>86.25</v>
      </c>
      <c r="EH8" s="24">
        <f t="shared" si="33"/>
        <v>87.75</v>
      </c>
      <c r="EI8" s="24">
        <f t="shared" si="34"/>
        <v>90.25</v>
      </c>
      <c r="EJ8" s="24">
        <f t="shared" si="35"/>
        <v>89.25</v>
      </c>
      <c r="EK8" s="24">
        <f t="shared" si="36"/>
        <v>88.75</v>
      </c>
      <c r="EL8" s="24"/>
      <c r="EM8" s="25">
        <f t="shared" si="37"/>
        <v>442.25</v>
      </c>
      <c r="EN8" s="26">
        <f t="shared" si="38"/>
        <v>88.45</v>
      </c>
    </row>
    <row r="9" spans="1:144" x14ac:dyDescent="0.25">
      <c r="A9" s="73">
        <v>3</v>
      </c>
      <c r="B9" s="137" t="s">
        <v>95</v>
      </c>
      <c r="C9" s="81" t="s">
        <v>190</v>
      </c>
      <c r="D9" s="84" t="s">
        <v>119</v>
      </c>
      <c r="E9" s="84">
        <v>2076</v>
      </c>
      <c r="F9" s="84" t="s">
        <v>141</v>
      </c>
      <c r="G9" s="89">
        <v>92</v>
      </c>
      <c r="H9" s="1">
        <v>93</v>
      </c>
      <c r="I9" s="1">
        <v>91</v>
      </c>
      <c r="J9" s="1">
        <v>93</v>
      </c>
      <c r="K9" s="1">
        <v>94</v>
      </c>
      <c r="L9" s="48"/>
      <c r="M9" s="25">
        <f t="shared" si="0"/>
        <v>463</v>
      </c>
      <c r="N9" s="55">
        <f t="shared" si="1"/>
        <v>92.6</v>
      </c>
      <c r="O9" s="88">
        <v>91</v>
      </c>
      <c r="P9" s="1">
        <v>91</v>
      </c>
      <c r="Q9" s="1">
        <v>94</v>
      </c>
      <c r="R9" s="1">
        <v>93</v>
      </c>
      <c r="S9" s="1">
        <v>93</v>
      </c>
      <c r="T9" s="48"/>
      <c r="U9" s="25">
        <f t="shared" si="2"/>
        <v>462</v>
      </c>
      <c r="V9" s="55">
        <f t="shared" si="3"/>
        <v>92.4</v>
      </c>
      <c r="W9" s="1">
        <v>93</v>
      </c>
      <c r="X9" s="48">
        <v>95</v>
      </c>
      <c r="Y9" s="1">
        <v>93</v>
      </c>
      <c r="Z9" s="1">
        <v>92</v>
      </c>
      <c r="AA9" s="1">
        <v>93</v>
      </c>
      <c r="AB9" s="48"/>
      <c r="AC9" s="25">
        <f t="shared" si="4"/>
        <v>466</v>
      </c>
      <c r="AD9" s="55">
        <f t="shared" si="5"/>
        <v>93.2</v>
      </c>
      <c r="AE9" s="1">
        <v>88</v>
      </c>
      <c r="AF9" s="1">
        <v>90</v>
      </c>
      <c r="AG9" s="1">
        <v>81</v>
      </c>
      <c r="AH9" s="1">
        <v>81</v>
      </c>
      <c r="AI9" s="1">
        <v>86</v>
      </c>
      <c r="AJ9" s="48"/>
      <c r="AK9" s="25">
        <f t="shared" si="6"/>
        <v>426</v>
      </c>
      <c r="AL9" s="55">
        <f t="shared" si="7"/>
        <v>85.2</v>
      </c>
      <c r="AM9" s="1">
        <v>82</v>
      </c>
      <c r="AN9" s="48">
        <v>84</v>
      </c>
      <c r="AO9" s="1">
        <v>83</v>
      </c>
      <c r="AP9" s="1">
        <v>84</v>
      </c>
      <c r="AQ9" s="1">
        <v>79</v>
      </c>
      <c r="AR9" s="48"/>
      <c r="AS9" s="57">
        <f t="shared" si="8"/>
        <v>412</v>
      </c>
      <c r="AT9" s="58">
        <f t="shared" si="9"/>
        <v>82.4</v>
      </c>
      <c r="AU9" s="1">
        <v>84</v>
      </c>
      <c r="AV9" s="1">
        <v>85</v>
      </c>
      <c r="AW9" s="1">
        <v>84</v>
      </c>
      <c r="AX9" s="1">
        <v>89</v>
      </c>
      <c r="AY9" s="1">
        <v>83</v>
      </c>
      <c r="AZ9" s="48"/>
      <c r="BA9" s="25">
        <f t="shared" si="10"/>
        <v>425</v>
      </c>
      <c r="BB9" s="55">
        <f t="shared" si="11"/>
        <v>85</v>
      </c>
      <c r="BC9" s="1">
        <v>85</v>
      </c>
      <c r="BD9" s="48">
        <v>87</v>
      </c>
      <c r="BE9" s="1">
        <v>90</v>
      </c>
      <c r="BF9" s="1">
        <v>88</v>
      </c>
      <c r="BG9" s="1">
        <v>87</v>
      </c>
      <c r="BH9" s="48"/>
      <c r="BI9" s="25">
        <f t="shared" si="12"/>
        <v>437</v>
      </c>
      <c r="BJ9" s="55">
        <f t="shared" si="13"/>
        <v>87.4</v>
      </c>
      <c r="BK9" s="1">
        <v>84</v>
      </c>
      <c r="BL9" s="48">
        <v>85</v>
      </c>
      <c r="BM9" s="1">
        <v>86</v>
      </c>
      <c r="BN9" s="1">
        <v>85</v>
      </c>
      <c r="BO9" s="1">
        <v>86</v>
      </c>
      <c r="BP9" s="48"/>
      <c r="BQ9" s="25">
        <f t="shared" si="14"/>
        <v>426</v>
      </c>
      <c r="BR9" s="55">
        <f t="shared" si="15"/>
        <v>85.2</v>
      </c>
      <c r="BS9" s="1"/>
      <c r="BT9" s="48"/>
      <c r="BU9" s="1"/>
      <c r="BV9" s="1"/>
      <c r="BW9" s="1"/>
      <c r="BX9" s="48"/>
      <c r="BY9" s="25">
        <f t="shared" si="16"/>
        <v>0</v>
      </c>
      <c r="BZ9" s="55" t="e">
        <f t="shared" si="17"/>
        <v>#DIV/0!</v>
      </c>
      <c r="CA9" s="1">
        <v>86</v>
      </c>
      <c r="CB9" s="48">
        <v>88</v>
      </c>
      <c r="CC9" s="1">
        <v>88</v>
      </c>
      <c r="CD9" s="1">
        <v>96</v>
      </c>
      <c r="CE9" s="1">
        <v>93</v>
      </c>
      <c r="CF9" s="48"/>
      <c r="CG9" s="25">
        <f t="shared" si="18"/>
        <v>451</v>
      </c>
      <c r="CH9" s="55">
        <f t="shared" si="19"/>
        <v>90.2</v>
      </c>
      <c r="CI9" s="48">
        <v>80</v>
      </c>
      <c r="CJ9" s="48">
        <v>87</v>
      </c>
      <c r="CK9" s="48">
        <v>85</v>
      </c>
      <c r="CL9" s="48">
        <v>88</v>
      </c>
      <c r="CM9" s="48">
        <v>92</v>
      </c>
      <c r="CN9" s="48"/>
      <c r="CO9" s="25">
        <f t="shared" si="20"/>
        <v>432</v>
      </c>
      <c r="CP9" s="55">
        <f t="shared" si="21"/>
        <v>86.4</v>
      </c>
      <c r="CQ9" s="48">
        <v>78</v>
      </c>
      <c r="CR9" s="48">
        <v>89</v>
      </c>
      <c r="CS9" s="48">
        <v>84</v>
      </c>
      <c r="CT9" s="48">
        <v>90</v>
      </c>
      <c r="CU9" s="48">
        <v>95</v>
      </c>
      <c r="CV9" s="48"/>
      <c r="CW9" s="25">
        <f t="shared" si="22"/>
        <v>436</v>
      </c>
      <c r="CX9" s="55">
        <f t="shared" si="23"/>
        <v>87.2</v>
      </c>
      <c r="CY9" s="1">
        <v>90</v>
      </c>
      <c r="CZ9" s="48">
        <v>91</v>
      </c>
      <c r="DA9" s="1">
        <v>93</v>
      </c>
      <c r="DB9" s="1">
        <v>93</v>
      </c>
      <c r="DC9" s="1">
        <v>92</v>
      </c>
      <c r="DD9" s="48"/>
      <c r="DE9" s="25">
        <f t="shared" si="24"/>
        <v>459</v>
      </c>
      <c r="DF9" s="55">
        <f t="shared" si="25"/>
        <v>91.8</v>
      </c>
      <c r="DG9" s="1">
        <v>93</v>
      </c>
      <c r="DH9" s="1">
        <v>92</v>
      </c>
      <c r="DI9" s="1">
        <v>89</v>
      </c>
      <c r="DJ9" s="1">
        <v>90</v>
      </c>
      <c r="DK9" s="1">
        <v>92</v>
      </c>
      <c r="DL9" s="48"/>
      <c r="DM9" s="25">
        <f t="shared" si="26"/>
        <v>456</v>
      </c>
      <c r="DN9" s="55">
        <f t="shared" si="27"/>
        <v>91.2</v>
      </c>
      <c r="DO9" s="48">
        <v>79</v>
      </c>
      <c r="DP9" s="48">
        <v>76</v>
      </c>
      <c r="DQ9" s="48">
        <v>76</v>
      </c>
      <c r="DR9" s="48">
        <v>76</v>
      </c>
      <c r="DS9" s="48">
        <v>76</v>
      </c>
      <c r="DT9" s="48"/>
      <c r="DU9" s="25">
        <f t="shared" si="28"/>
        <v>383</v>
      </c>
      <c r="DV9" s="55">
        <f t="shared" si="29"/>
        <v>76.599999999999994</v>
      </c>
      <c r="DW9" s="48">
        <v>78</v>
      </c>
      <c r="DX9" s="48">
        <v>86</v>
      </c>
      <c r="DY9" s="48">
        <v>90</v>
      </c>
      <c r="DZ9" s="48">
        <v>93</v>
      </c>
      <c r="EA9" s="48">
        <v>88</v>
      </c>
      <c r="EB9" s="48"/>
      <c r="EC9" s="25">
        <f t="shared" si="30"/>
        <v>435</v>
      </c>
      <c r="ED9" s="26">
        <f t="shared" si="31"/>
        <v>87</v>
      </c>
      <c r="EG9" s="24">
        <f t="shared" si="32"/>
        <v>91.5</v>
      </c>
      <c r="EH9" s="24">
        <f t="shared" si="33"/>
        <v>91.75</v>
      </c>
      <c r="EI9" s="24">
        <f t="shared" si="34"/>
        <v>91.75</v>
      </c>
      <c r="EJ9" s="24">
        <f t="shared" si="35"/>
        <v>92.25</v>
      </c>
      <c r="EK9" s="24">
        <f t="shared" si="36"/>
        <v>92.75</v>
      </c>
      <c r="EL9" s="24"/>
      <c r="EM9" s="25">
        <f t="shared" si="37"/>
        <v>460</v>
      </c>
      <c r="EN9" s="26">
        <f t="shared" si="38"/>
        <v>92</v>
      </c>
    </row>
    <row r="10" spans="1:144" x14ac:dyDescent="0.25">
      <c r="A10" s="73">
        <v>4</v>
      </c>
      <c r="B10" s="137" t="s">
        <v>96</v>
      </c>
      <c r="C10" s="81" t="s">
        <v>244</v>
      </c>
      <c r="D10" s="84" t="s">
        <v>120</v>
      </c>
      <c r="E10" s="84">
        <v>2081</v>
      </c>
      <c r="F10" s="84" t="s">
        <v>141</v>
      </c>
      <c r="G10" s="89">
        <v>95</v>
      </c>
      <c r="H10" s="1">
        <v>90</v>
      </c>
      <c r="I10" s="48">
        <v>93</v>
      </c>
      <c r="J10" s="48">
        <v>95</v>
      </c>
      <c r="K10" s="1">
        <v>93</v>
      </c>
      <c r="L10" s="48"/>
      <c r="M10" s="25">
        <f t="shared" si="0"/>
        <v>466</v>
      </c>
      <c r="N10" s="55">
        <f t="shared" si="1"/>
        <v>93.2</v>
      </c>
      <c r="O10" s="88">
        <v>91</v>
      </c>
      <c r="P10" s="1">
        <v>92</v>
      </c>
      <c r="Q10" s="1">
        <v>95</v>
      </c>
      <c r="R10" s="1">
        <v>93</v>
      </c>
      <c r="S10" s="1">
        <v>90</v>
      </c>
      <c r="T10" s="48"/>
      <c r="U10" s="25">
        <f t="shared" si="2"/>
        <v>461</v>
      </c>
      <c r="V10" s="55">
        <f t="shared" si="3"/>
        <v>92.2</v>
      </c>
      <c r="W10" s="1">
        <v>92</v>
      </c>
      <c r="X10" s="1">
        <v>94</v>
      </c>
      <c r="Y10" s="1">
        <v>91</v>
      </c>
      <c r="Z10" s="48">
        <v>93</v>
      </c>
      <c r="AA10" s="1">
        <v>92</v>
      </c>
      <c r="AB10" s="48"/>
      <c r="AC10" s="25">
        <f t="shared" si="4"/>
        <v>462</v>
      </c>
      <c r="AD10" s="55">
        <f t="shared" si="5"/>
        <v>92.4</v>
      </c>
      <c r="AE10" s="1">
        <v>87</v>
      </c>
      <c r="AF10" s="1">
        <v>89</v>
      </c>
      <c r="AG10" s="1">
        <v>82</v>
      </c>
      <c r="AH10" s="1">
        <v>78</v>
      </c>
      <c r="AI10" s="1">
        <v>82</v>
      </c>
      <c r="AJ10" s="48"/>
      <c r="AK10" s="25">
        <f t="shared" si="6"/>
        <v>418</v>
      </c>
      <c r="AL10" s="55">
        <f t="shared" si="7"/>
        <v>83.6</v>
      </c>
      <c r="AM10" s="1">
        <v>84</v>
      </c>
      <c r="AN10" s="1">
        <v>83</v>
      </c>
      <c r="AO10" s="1">
        <v>82</v>
      </c>
      <c r="AP10" s="1">
        <v>82</v>
      </c>
      <c r="AQ10" s="1">
        <v>78</v>
      </c>
      <c r="AR10" s="48"/>
      <c r="AS10" s="57">
        <f t="shared" si="8"/>
        <v>409</v>
      </c>
      <c r="AT10" s="58">
        <f t="shared" si="9"/>
        <v>81.8</v>
      </c>
      <c r="AU10" s="1">
        <v>88</v>
      </c>
      <c r="AV10" s="1">
        <v>87</v>
      </c>
      <c r="AW10" s="1">
        <v>83</v>
      </c>
      <c r="AX10" s="1">
        <v>88</v>
      </c>
      <c r="AY10" s="1">
        <v>81</v>
      </c>
      <c r="AZ10" s="48"/>
      <c r="BA10" s="25">
        <f t="shared" si="10"/>
        <v>427</v>
      </c>
      <c r="BB10" s="55">
        <f t="shared" si="11"/>
        <v>85.4</v>
      </c>
      <c r="BC10" s="1">
        <v>89</v>
      </c>
      <c r="BD10" s="1">
        <v>90</v>
      </c>
      <c r="BE10" s="1">
        <v>88</v>
      </c>
      <c r="BF10" s="48">
        <v>83</v>
      </c>
      <c r="BG10" s="1">
        <v>85</v>
      </c>
      <c r="BH10" s="48"/>
      <c r="BI10" s="25">
        <f t="shared" si="12"/>
        <v>435</v>
      </c>
      <c r="BJ10" s="55">
        <f t="shared" si="13"/>
        <v>87</v>
      </c>
      <c r="BK10" s="1">
        <v>88</v>
      </c>
      <c r="BL10" s="1">
        <v>89</v>
      </c>
      <c r="BM10" s="1">
        <v>88</v>
      </c>
      <c r="BN10" s="1">
        <v>85</v>
      </c>
      <c r="BO10" s="1">
        <v>83</v>
      </c>
      <c r="BP10" s="48"/>
      <c r="BQ10" s="25">
        <f t="shared" si="14"/>
        <v>433</v>
      </c>
      <c r="BR10" s="55">
        <f t="shared" si="15"/>
        <v>86.6</v>
      </c>
      <c r="BS10" s="1"/>
      <c r="BT10" s="1"/>
      <c r="BU10" s="1"/>
      <c r="BV10" s="48"/>
      <c r="BW10" s="1"/>
      <c r="BX10" s="48"/>
      <c r="BY10" s="25">
        <f t="shared" si="16"/>
        <v>0</v>
      </c>
      <c r="BZ10" s="55" t="e">
        <f t="shared" si="17"/>
        <v>#DIV/0!</v>
      </c>
      <c r="CA10" s="1">
        <v>85</v>
      </c>
      <c r="CB10" s="48">
        <v>90</v>
      </c>
      <c r="CC10" s="48">
        <v>86</v>
      </c>
      <c r="CD10" s="48">
        <v>87</v>
      </c>
      <c r="CE10" s="1">
        <v>93</v>
      </c>
      <c r="CF10" s="48"/>
      <c r="CG10" s="25">
        <f t="shared" si="18"/>
        <v>441</v>
      </c>
      <c r="CH10" s="55">
        <f t="shared" si="19"/>
        <v>88.2</v>
      </c>
      <c r="CI10" s="48">
        <v>76</v>
      </c>
      <c r="CJ10" s="48">
        <v>85</v>
      </c>
      <c r="CK10" s="48">
        <v>87</v>
      </c>
      <c r="CL10" s="48">
        <v>87</v>
      </c>
      <c r="CM10" s="48">
        <v>87</v>
      </c>
      <c r="CN10" s="48"/>
      <c r="CO10" s="25">
        <f t="shared" si="20"/>
        <v>422</v>
      </c>
      <c r="CP10" s="55">
        <f t="shared" si="21"/>
        <v>84.4</v>
      </c>
      <c r="CQ10" s="48">
        <v>80</v>
      </c>
      <c r="CR10" s="48">
        <v>83</v>
      </c>
      <c r="CS10" s="48">
        <v>83</v>
      </c>
      <c r="CT10" s="48">
        <v>83</v>
      </c>
      <c r="CU10" s="48">
        <v>88</v>
      </c>
      <c r="CV10" s="48"/>
      <c r="CW10" s="25">
        <f t="shared" si="22"/>
        <v>417</v>
      </c>
      <c r="CX10" s="55">
        <f t="shared" si="23"/>
        <v>83.4</v>
      </c>
      <c r="CY10" s="1">
        <v>91</v>
      </c>
      <c r="CZ10" s="48">
        <v>93</v>
      </c>
      <c r="DA10" s="48">
        <v>93</v>
      </c>
      <c r="DB10" s="48">
        <v>92</v>
      </c>
      <c r="DC10" s="1">
        <v>90</v>
      </c>
      <c r="DD10" s="48"/>
      <c r="DE10" s="25">
        <f t="shared" si="24"/>
        <v>459</v>
      </c>
      <c r="DF10" s="55">
        <f t="shared" si="25"/>
        <v>91.8</v>
      </c>
      <c r="DG10" s="1">
        <v>89</v>
      </c>
      <c r="DH10" s="48">
        <v>93</v>
      </c>
      <c r="DI10" s="48">
        <v>92</v>
      </c>
      <c r="DJ10" s="48">
        <v>91</v>
      </c>
      <c r="DK10" s="1">
        <v>93</v>
      </c>
      <c r="DL10" s="48"/>
      <c r="DM10" s="25">
        <f t="shared" si="26"/>
        <v>458</v>
      </c>
      <c r="DN10" s="55">
        <f t="shared" si="27"/>
        <v>91.6</v>
      </c>
      <c r="DO10" s="48">
        <v>74</v>
      </c>
      <c r="DP10" s="48">
        <v>75</v>
      </c>
      <c r="DQ10" s="48">
        <v>77</v>
      </c>
      <c r="DR10" s="48">
        <v>75</v>
      </c>
      <c r="DS10" s="48">
        <v>77</v>
      </c>
      <c r="DT10" s="48"/>
      <c r="DU10" s="25">
        <f t="shared" si="28"/>
        <v>378</v>
      </c>
      <c r="DV10" s="55">
        <f t="shared" si="29"/>
        <v>75.599999999999994</v>
      </c>
      <c r="DW10" s="48">
        <v>78</v>
      </c>
      <c r="DX10" s="48">
        <v>81</v>
      </c>
      <c r="DY10" s="48">
        <v>87</v>
      </c>
      <c r="DZ10" s="48">
        <v>92</v>
      </c>
      <c r="EA10" s="48">
        <v>84</v>
      </c>
      <c r="EB10" s="48"/>
      <c r="EC10" s="25">
        <f t="shared" si="30"/>
        <v>422</v>
      </c>
      <c r="ED10" s="26">
        <f t="shared" si="31"/>
        <v>84.4</v>
      </c>
      <c r="EG10" s="24">
        <f t="shared" si="32"/>
        <v>91.5</v>
      </c>
      <c r="EH10" s="24">
        <f t="shared" si="33"/>
        <v>92</v>
      </c>
      <c r="EI10" s="24">
        <f t="shared" si="34"/>
        <v>93.25</v>
      </c>
      <c r="EJ10" s="24">
        <f t="shared" si="35"/>
        <v>92.75</v>
      </c>
      <c r="EK10" s="24">
        <f t="shared" si="36"/>
        <v>91.5</v>
      </c>
      <c r="EL10" s="24"/>
      <c r="EM10" s="25">
        <f t="shared" si="37"/>
        <v>461</v>
      </c>
      <c r="EN10" s="26">
        <f t="shared" si="38"/>
        <v>92.2</v>
      </c>
    </row>
    <row r="11" spans="1:144" x14ac:dyDescent="0.25">
      <c r="A11" s="73">
        <v>5</v>
      </c>
      <c r="B11" s="138" t="s">
        <v>97</v>
      </c>
      <c r="C11" s="81" t="s">
        <v>191</v>
      </c>
      <c r="D11" s="84" t="s">
        <v>121</v>
      </c>
      <c r="E11" s="84">
        <v>2113</v>
      </c>
      <c r="F11" s="84" t="s">
        <v>141</v>
      </c>
      <c r="G11" s="89">
        <v>86</v>
      </c>
      <c r="H11" s="70">
        <v>83</v>
      </c>
      <c r="I11" s="70">
        <v>81</v>
      </c>
      <c r="J11" s="70">
        <v>81</v>
      </c>
      <c r="K11" s="70">
        <v>80</v>
      </c>
      <c r="L11" s="48"/>
      <c r="M11" s="25">
        <f t="shared" si="0"/>
        <v>411</v>
      </c>
      <c r="N11" s="55">
        <f t="shared" si="1"/>
        <v>82.2</v>
      </c>
      <c r="O11" s="88">
        <v>84</v>
      </c>
      <c r="P11" s="70">
        <v>80</v>
      </c>
      <c r="Q11" s="70">
        <v>84</v>
      </c>
      <c r="R11" s="70">
        <v>80</v>
      </c>
      <c r="S11" s="70">
        <v>86</v>
      </c>
      <c r="T11" s="48"/>
      <c r="U11" s="25">
        <f t="shared" si="2"/>
        <v>414</v>
      </c>
      <c r="V11" s="55">
        <f t="shared" si="3"/>
        <v>82.8</v>
      </c>
      <c r="W11" s="70">
        <v>76</v>
      </c>
      <c r="X11" s="70">
        <v>75</v>
      </c>
      <c r="Y11" s="70">
        <v>82</v>
      </c>
      <c r="Z11" s="70">
        <v>82</v>
      </c>
      <c r="AA11" s="70">
        <v>84</v>
      </c>
      <c r="AB11" s="48"/>
      <c r="AC11" s="25">
        <f t="shared" si="4"/>
        <v>399</v>
      </c>
      <c r="AD11" s="55">
        <f t="shared" si="5"/>
        <v>79.8</v>
      </c>
      <c r="AE11" s="70">
        <v>79</v>
      </c>
      <c r="AF11" s="70">
        <v>85</v>
      </c>
      <c r="AG11" s="70">
        <v>77</v>
      </c>
      <c r="AH11" s="70">
        <v>76</v>
      </c>
      <c r="AI11" s="70">
        <v>76</v>
      </c>
      <c r="AJ11" s="48"/>
      <c r="AK11" s="25">
        <f t="shared" si="6"/>
        <v>393</v>
      </c>
      <c r="AL11" s="55">
        <f t="shared" si="7"/>
        <v>78.599999999999994</v>
      </c>
      <c r="AM11" s="70">
        <v>74</v>
      </c>
      <c r="AN11" s="70">
        <v>74</v>
      </c>
      <c r="AO11" s="70">
        <v>80</v>
      </c>
      <c r="AP11" s="70">
        <v>84</v>
      </c>
      <c r="AQ11" s="70">
        <v>76</v>
      </c>
      <c r="AR11" s="48"/>
      <c r="AS11" s="57">
        <f t="shared" si="8"/>
        <v>388</v>
      </c>
      <c r="AT11" s="58">
        <f t="shared" si="9"/>
        <v>77.599999999999994</v>
      </c>
      <c r="AU11" s="70">
        <v>74</v>
      </c>
      <c r="AV11" s="70">
        <v>81</v>
      </c>
      <c r="AW11" s="70">
        <v>79</v>
      </c>
      <c r="AX11" s="70">
        <v>83</v>
      </c>
      <c r="AY11" s="70">
        <v>78</v>
      </c>
      <c r="AZ11" s="48"/>
      <c r="BA11" s="25">
        <f t="shared" si="10"/>
        <v>395</v>
      </c>
      <c r="BB11" s="55">
        <f t="shared" si="11"/>
        <v>79</v>
      </c>
      <c r="BC11" s="48">
        <v>77</v>
      </c>
      <c r="BD11" s="48">
        <v>81</v>
      </c>
      <c r="BE11" s="48">
        <v>84</v>
      </c>
      <c r="BF11" s="48">
        <v>81</v>
      </c>
      <c r="BG11" s="48">
        <v>80</v>
      </c>
      <c r="BH11" s="48"/>
      <c r="BI11" s="25">
        <f t="shared" si="12"/>
        <v>403</v>
      </c>
      <c r="BJ11" s="55">
        <f t="shared" si="13"/>
        <v>80.599999999999994</v>
      </c>
      <c r="BK11" s="70">
        <v>76</v>
      </c>
      <c r="BL11" s="70">
        <v>77</v>
      </c>
      <c r="BM11" s="70">
        <v>85</v>
      </c>
      <c r="BN11" s="70">
        <v>80</v>
      </c>
      <c r="BO11" s="70">
        <v>78</v>
      </c>
      <c r="BP11" s="48"/>
      <c r="BQ11" s="25">
        <f t="shared" si="14"/>
        <v>396</v>
      </c>
      <c r="BR11" s="55">
        <f t="shared" si="15"/>
        <v>79.2</v>
      </c>
      <c r="BS11" s="70"/>
      <c r="BT11" s="70"/>
      <c r="BU11" s="70"/>
      <c r="BV11" s="70"/>
      <c r="BW11" s="70"/>
      <c r="BX11" s="48"/>
      <c r="BY11" s="25">
        <f t="shared" si="16"/>
        <v>0</v>
      </c>
      <c r="BZ11" s="55" t="e">
        <f t="shared" si="17"/>
        <v>#DIV/0!</v>
      </c>
      <c r="CA11" s="70">
        <v>84</v>
      </c>
      <c r="CB11" s="70">
        <v>89</v>
      </c>
      <c r="CC11" s="70">
        <v>90</v>
      </c>
      <c r="CD11" s="70">
        <v>88</v>
      </c>
      <c r="CE11" s="70">
        <v>91</v>
      </c>
      <c r="CF11" s="48"/>
      <c r="CG11" s="25">
        <f t="shared" si="18"/>
        <v>442</v>
      </c>
      <c r="CH11" s="55">
        <f t="shared" si="19"/>
        <v>88.4</v>
      </c>
      <c r="CI11" s="70">
        <v>75</v>
      </c>
      <c r="CJ11" s="70">
        <v>82</v>
      </c>
      <c r="CK11" s="70">
        <v>84</v>
      </c>
      <c r="CL11" s="70">
        <v>83</v>
      </c>
      <c r="CM11" s="70">
        <v>83</v>
      </c>
      <c r="CN11" s="48"/>
      <c r="CO11" s="25">
        <f t="shared" si="20"/>
        <v>407</v>
      </c>
      <c r="CP11" s="55">
        <f t="shared" si="21"/>
        <v>81.400000000000006</v>
      </c>
      <c r="CQ11" s="70">
        <v>74</v>
      </c>
      <c r="CR11" s="70">
        <v>76</v>
      </c>
      <c r="CS11" s="70">
        <v>77</v>
      </c>
      <c r="CT11" s="70">
        <v>77</v>
      </c>
      <c r="CU11" s="70">
        <v>77</v>
      </c>
      <c r="CV11" s="48"/>
      <c r="CW11" s="25">
        <f t="shared" si="22"/>
        <v>381</v>
      </c>
      <c r="CX11" s="55">
        <f t="shared" si="23"/>
        <v>76.2</v>
      </c>
      <c r="CY11" s="70">
        <v>85</v>
      </c>
      <c r="CZ11" s="70">
        <v>82</v>
      </c>
      <c r="DA11" s="70">
        <v>84</v>
      </c>
      <c r="DB11" s="70">
        <v>85</v>
      </c>
      <c r="DC11" s="70">
        <v>77</v>
      </c>
      <c r="DD11" s="48"/>
      <c r="DE11" s="25">
        <f t="shared" si="24"/>
        <v>413</v>
      </c>
      <c r="DF11" s="55">
        <f t="shared" si="25"/>
        <v>82.6</v>
      </c>
      <c r="DG11" s="70">
        <v>79</v>
      </c>
      <c r="DH11" s="70">
        <v>77</v>
      </c>
      <c r="DI11" s="70">
        <v>82</v>
      </c>
      <c r="DJ11" s="70">
        <v>78</v>
      </c>
      <c r="DK11" s="70">
        <v>81</v>
      </c>
      <c r="DL11" s="48"/>
      <c r="DM11" s="25">
        <f t="shared" si="26"/>
        <v>397</v>
      </c>
      <c r="DN11" s="55">
        <f t="shared" si="27"/>
        <v>79.400000000000006</v>
      </c>
      <c r="DO11" s="70">
        <v>78</v>
      </c>
      <c r="DP11" s="70">
        <v>75</v>
      </c>
      <c r="DQ11" s="70">
        <v>75</v>
      </c>
      <c r="DR11" s="70">
        <v>75</v>
      </c>
      <c r="DS11" s="70">
        <v>76</v>
      </c>
      <c r="DT11" s="48"/>
      <c r="DU11" s="25">
        <f t="shared" si="28"/>
        <v>379</v>
      </c>
      <c r="DV11" s="55">
        <f t="shared" si="29"/>
        <v>75.8</v>
      </c>
      <c r="DW11" s="70">
        <v>80</v>
      </c>
      <c r="DX11" s="70">
        <v>86</v>
      </c>
      <c r="DY11" s="70">
        <v>84</v>
      </c>
      <c r="DZ11" s="70">
        <v>88</v>
      </c>
      <c r="EA11" s="70">
        <v>76</v>
      </c>
      <c r="EB11" s="48"/>
      <c r="EC11" s="25">
        <f t="shared" si="30"/>
        <v>414</v>
      </c>
      <c r="ED11" s="26">
        <f t="shared" si="31"/>
        <v>82.8</v>
      </c>
      <c r="EG11" s="24">
        <f t="shared" si="32"/>
        <v>83.5</v>
      </c>
      <c r="EH11" s="24">
        <f t="shared" si="33"/>
        <v>80.5</v>
      </c>
      <c r="EI11" s="24">
        <f t="shared" si="34"/>
        <v>82.75</v>
      </c>
      <c r="EJ11" s="24">
        <f t="shared" si="35"/>
        <v>81</v>
      </c>
      <c r="EK11" s="24">
        <f t="shared" si="36"/>
        <v>81</v>
      </c>
      <c r="EL11" s="24"/>
      <c r="EM11" s="25">
        <f t="shared" si="37"/>
        <v>408.75</v>
      </c>
      <c r="EN11" s="26">
        <f t="shared" si="38"/>
        <v>81.75</v>
      </c>
    </row>
    <row r="12" spans="1:144" x14ac:dyDescent="0.25">
      <c r="A12" s="73">
        <v>6</v>
      </c>
      <c r="B12" s="134" t="s">
        <v>98</v>
      </c>
      <c r="C12" s="81" t="s">
        <v>192</v>
      </c>
      <c r="D12" s="84" t="s">
        <v>122</v>
      </c>
      <c r="E12" s="83">
        <v>2095</v>
      </c>
      <c r="F12" s="84" t="s">
        <v>140</v>
      </c>
      <c r="G12" s="89">
        <v>97</v>
      </c>
      <c r="H12" s="48">
        <v>95</v>
      </c>
      <c r="I12" s="48">
        <v>92</v>
      </c>
      <c r="J12" s="48">
        <v>94</v>
      </c>
      <c r="K12" s="48">
        <v>95</v>
      </c>
      <c r="L12" s="48"/>
      <c r="M12" s="25">
        <f t="shared" si="0"/>
        <v>473</v>
      </c>
      <c r="N12" s="55">
        <f t="shared" si="1"/>
        <v>94.6</v>
      </c>
      <c r="O12" s="88">
        <v>94</v>
      </c>
      <c r="P12" s="48">
        <v>93</v>
      </c>
      <c r="Q12" s="48">
        <v>95</v>
      </c>
      <c r="R12" s="48">
        <v>95</v>
      </c>
      <c r="S12" s="48">
        <v>94</v>
      </c>
      <c r="T12" s="48"/>
      <c r="U12" s="25">
        <f t="shared" si="2"/>
        <v>471</v>
      </c>
      <c r="V12" s="55">
        <f t="shared" si="3"/>
        <v>94.2</v>
      </c>
      <c r="W12" s="48">
        <v>94</v>
      </c>
      <c r="X12" s="48">
        <v>93</v>
      </c>
      <c r="Y12" s="48">
        <v>95</v>
      </c>
      <c r="Z12" s="48">
        <v>96</v>
      </c>
      <c r="AA12" s="48">
        <v>94</v>
      </c>
      <c r="AB12" s="48"/>
      <c r="AC12" s="25">
        <f t="shared" si="4"/>
        <v>472</v>
      </c>
      <c r="AD12" s="55">
        <f t="shared" si="5"/>
        <v>94.4</v>
      </c>
      <c r="AE12" s="48">
        <v>91</v>
      </c>
      <c r="AF12" s="48">
        <v>93</v>
      </c>
      <c r="AG12" s="48">
        <v>87</v>
      </c>
      <c r="AH12" s="48">
        <v>84</v>
      </c>
      <c r="AI12" s="48">
        <v>86</v>
      </c>
      <c r="AJ12" s="48"/>
      <c r="AK12" s="25">
        <f t="shared" si="6"/>
        <v>441</v>
      </c>
      <c r="AL12" s="55">
        <f t="shared" si="7"/>
        <v>88.2</v>
      </c>
      <c r="AM12" s="48">
        <v>85</v>
      </c>
      <c r="AN12" s="48">
        <v>83</v>
      </c>
      <c r="AO12" s="48">
        <v>83</v>
      </c>
      <c r="AP12" s="48">
        <v>84</v>
      </c>
      <c r="AQ12" s="48">
        <v>83</v>
      </c>
      <c r="AR12" s="48"/>
      <c r="AS12" s="57">
        <f t="shared" si="8"/>
        <v>418</v>
      </c>
      <c r="AT12" s="58">
        <f t="shared" si="9"/>
        <v>83.6</v>
      </c>
      <c r="AU12" s="48">
        <v>94</v>
      </c>
      <c r="AV12" s="48">
        <v>90</v>
      </c>
      <c r="AW12" s="48">
        <v>86</v>
      </c>
      <c r="AX12" s="48">
        <v>91</v>
      </c>
      <c r="AY12" s="48">
        <v>84</v>
      </c>
      <c r="AZ12" s="48"/>
      <c r="BA12" s="25">
        <f t="shared" si="10"/>
        <v>445</v>
      </c>
      <c r="BB12" s="55">
        <f t="shared" si="11"/>
        <v>89</v>
      </c>
      <c r="BC12" s="48">
        <v>91</v>
      </c>
      <c r="BD12" s="48">
        <v>93</v>
      </c>
      <c r="BE12" s="48">
        <v>96</v>
      </c>
      <c r="BF12" s="48">
        <v>95</v>
      </c>
      <c r="BG12" s="48">
        <v>88</v>
      </c>
      <c r="BH12" s="48"/>
      <c r="BI12" s="25">
        <f t="shared" si="12"/>
        <v>463</v>
      </c>
      <c r="BJ12" s="55">
        <f t="shared" si="13"/>
        <v>92.6</v>
      </c>
      <c r="BK12" s="48">
        <v>88</v>
      </c>
      <c r="BL12" s="48">
        <v>90</v>
      </c>
      <c r="BM12" s="48">
        <v>90</v>
      </c>
      <c r="BN12" s="48">
        <v>86</v>
      </c>
      <c r="BO12" s="48">
        <v>84</v>
      </c>
      <c r="BP12" s="48"/>
      <c r="BQ12" s="25">
        <f t="shared" si="14"/>
        <v>438</v>
      </c>
      <c r="BR12" s="55">
        <f t="shared" si="15"/>
        <v>87.6</v>
      </c>
      <c r="BS12" s="48"/>
      <c r="BT12" s="48"/>
      <c r="BU12" s="48"/>
      <c r="BV12" s="48"/>
      <c r="BW12" s="48"/>
      <c r="BX12" s="48"/>
      <c r="BY12" s="25">
        <f t="shared" si="16"/>
        <v>0</v>
      </c>
      <c r="BZ12" s="55" t="e">
        <f t="shared" si="17"/>
        <v>#DIV/0!</v>
      </c>
      <c r="CA12" s="48">
        <v>90</v>
      </c>
      <c r="CB12" s="48">
        <v>94</v>
      </c>
      <c r="CC12" s="48">
        <v>93</v>
      </c>
      <c r="CD12" s="48">
        <v>93</v>
      </c>
      <c r="CE12" s="48">
        <v>96</v>
      </c>
      <c r="CF12" s="48"/>
      <c r="CG12" s="25">
        <f t="shared" si="18"/>
        <v>466</v>
      </c>
      <c r="CH12" s="55">
        <f t="shared" si="19"/>
        <v>93.2</v>
      </c>
      <c r="CI12" s="48">
        <v>79</v>
      </c>
      <c r="CJ12" s="48">
        <v>85</v>
      </c>
      <c r="CK12" s="48">
        <v>85</v>
      </c>
      <c r="CL12" s="48">
        <v>86</v>
      </c>
      <c r="CM12" s="48">
        <v>87</v>
      </c>
      <c r="CN12" s="48"/>
      <c r="CO12" s="25">
        <f t="shared" si="20"/>
        <v>422</v>
      </c>
      <c r="CP12" s="55">
        <f t="shared" si="21"/>
        <v>84.4</v>
      </c>
      <c r="CQ12" s="48">
        <v>86</v>
      </c>
      <c r="CR12" s="48">
        <v>87</v>
      </c>
      <c r="CS12" s="48">
        <v>83</v>
      </c>
      <c r="CT12" s="48">
        <v>89</v>
      </c>
      <c r="CU12" s="48">
        <v>94</v>
      </c>
      <c r="CV12" s="48"/>
      <c r="CW12" s="25">
        <f t="shared" si="22"/>
        <v>439</v>
      </c>
      <c r="CX12" s="55">
        <f t="shared" si="23"/>
        <v>87.8</v>
      </c>
      <c r="CY12" s="48">
        <v>95</v>
      </c>
      <c r="CZ12" s="48">
        <v>94</v>
      </c>
      <c r="DA12" s="48">
        <v>96</v>
      </c>
      <c r="DB12" s="48">
        <v>95</v>
      </c>
      <c r="DC12" s="48">
        <v>94</v>
      </c>
      <c r="DD12" s="48"/>
      <c r="DE12" s="25">
        <f t="shared" si="24"/>
        <v>474</v>
      </c>
      <c r="DF12" s="55">
        <f t="shared" si="25"/>
        <v>94.8</v>
      </c>
      <c r="DG12" s="48">
        <v>94</v>
      </c>
      <c r="DH12" s="48">
        <v>94</v>
      </c>
      <c r="DI12" s="48">
        <v>93</v>
      </c>
      <c r="DJ12" s="48">
        <v>95</v>
      </c>
      <c r="DK12" s="48">
        <v>94</v>
      </c>
      <c r="DL12" s="48"/>
      <c r="DM12" s="25">
        <f t="shared" si="26"/>
        <v>470</v>
      </c>
      <c r="DN12" s="55">
        <f t="shared" si="27"/>
        <v>94</v>
      </c>
      <c r="DO12" s="48">
        <v>76</v>
      </c>
      <c r="DP12" s="48">
        <v>80</v>
      </c>
      <c r="DQ12" s="48">
        <v>81</v>
      </c>
      <c r="DR12" s="48">
        <v>79</v>
      </c>
      <c r="DS12" s="48">
        <v>78</v>
      </c>
      <c r="DT12" s="48"/>
      <c r="DU12" s="25">
        <f t="shared" si="28"/>
        <v>394</v>
      </c>
      <c r="DV12" s="55">
        <f t="shared" si="29"/>
        <v>78.8</v>
      </c>
      <c r="DW12" s="48">
        <v>88</v>
      </c>
      <c r="DX12" s="48">
        <v>95</v>
      </c>
      <c r="DY12" s="48">
        <v>90</v>
      </c>
      <c r="DZ12" s="48">
        <v>93</v>
      </c>
      <c r="EA12" s="48">
        <v>92</v>
      </c>
      <c r="EB12" s="48"/>
      <c r="EC12" s="25">
        <f t="shared" si="30"/>
        <v>458</v>
      </c>
      <c r="ED12" s="26">
        <f t="shared" si="31"/>
        <v>91.6</v>
      </c>
      <c r="EG12" s="24">
        <f t="shared" si="32"/>
        <v>95</v>
      </c>
      <c r="EH12" s="24">
        <f t="shared" si="33"/>
        <v>94</v>
      </c>
      <c r="EI12" s="24">
        <f t="shared" si="34"/>
        <v>94</v>
      </c>
      <c r="EJ12" s="24">
        <f t="shared" si="35"/>
        <v>94.75</v>
      </c>
      <c r="EK12" s="24">
        <f t="shared" si="36"/>
        <v>94.25</v>
      </c>
      <c r="EL12" s="24"/>
      <c r="EM12" s="25">
        <f t="shared" si="37"/>
        <v>472</v>
      </c>
      <c r="EN12" s="26">
        <f t="shared" si="38"/>
        <v>94.4</v>
      </c>
    </row>
    <row r="13" spans="1:144" x14ac:dyDescent="0.25">
      <c r="A13" s="73">
        <v>7</v>
      </c>
      <c r="B13" s="132" t="s">
        <v>99</v>
      </c>
      <c r="C13" s="81" t="s">
        <v>193</v>
      </c>
      <c r="D13" s="84" t="s">
        <v>123</v>
      </c>
      <c r="E13" s="83">
        <v>2091</v>
      </c>
      <c r="F13" s="84" t="s">
        <v>141</v>
      </c>
      <c r="G13" s="89">
        <v>90</v>
      </c>
      <c r="H13" s="1">
        <v>83</v>
      </c>
      <c r="I13" s="1">
        <v>84</v>
      </c>
      <c r="J13" s="1">
        <v>85</v>
      </c>
      <c r="K13" s="1">
        <v>90</v>
      </c>
      <c r="L13" s="48"/>
      <c r="M13" s="25">
        <f t="shared" si="0"/>
        <v>432</v>
      </c>
      <c r="N13" s="55">
        <f t="shared" si="1"/>
        <v>86.4</v>
      </c>
      <c r="O13" s="88">
        <v>82</v>
      </c>
      <c r="P13" s="48">
        <v>83</v>
      </c>
      <c r="Q13" s="1">
        <v>87</v>
      </c>
      <c r="R13" s="1">
        <v>81</v>
      </c>
      <c r="S13" s="1">
        <v>88</v>
      </c>
      <c r="T13" s="48"/>
      <c r="U13" s="25">
        <f t="shared" si="2"/>
        <v>421</v>
      </c>
      <c r="V13" s="55">
        <f t="shared" si="3"/>
        <v>84.2</v>
      </c>
      <c r="W13" s="1">
        <v>74</v>
      </c>
      <c r="X13" s="1">
        <v>78</v>
      </c>
      <c r="Y13" s="1">
        <v>84</v>
      </c>
      <c r="Z13" s="1">
        <v>83</v>
      </c>
      <c r="AA13" s="1">
        <v>90</v>
      </c>
      <c r="AB13" s="48"/>
      <c r="AC13" s="25">
        <f t="shared" si="4"/>
        <v>409</v>
      </c>
      <c r="AD13" s="55">
        <f t="shared" si="5"/>
        <v>81.8</v>
      </c>
      <c r="AE13" s="1">
        <v>80</v>
      </c>
      <c r="AF13" s="48">
        <v>86</v>
      </c>
      <c r="AG13" s="1">
        <v>76</v>
      </c>
      <c r="AH13" s="1">
        <v>76</v>
      </c>
      <c r="AI13" s="1">
        <v>78</v>
      </c>
      <c r="AJ13" s="48"/>
      <c r="AK13" s="25">
        <f t="shared" si="6"/>
        <v>396</v>
      </c>
      <c r="AL13" s="55">
        <f t="shared" si="7"/>
        <v>79.2</v>
      </c>
      <c r="AM13" s="1">
        <v>77</v>
      </c>
      <c r="AN13" s="48">
        <v>74</v>
      </c>
      <c r="AO13" s="1">
        <v>83</v>
      </c>
      <c r="AP13" s="1">
        <v>82</v>
      </c>
      <c r="AQ13" s="1">
        <v>79</v>
      </c>
      <c r="AR13" s="48"/>
      <c r="AS13" s="57">
        <f t="shared" si="8"/>
        <v>395</v>
      </c>
      <c r="AT13" s="58">
        <f t="shared" si="9"/>
        <v>79</v>
      </c>
      <c r="AU13" s="1">
        <v>77</v>
      </c>
      <c r="AV13" s="1">
        <v>81</v>
      </c>
      <c r="AW13" s="1">
        <v>81</v>
      </c>
      <c r="AX13" s="1">
        <v>82</v>
      </c>
      <c r="AY13" s="1">
        <v>78</v>
      </c>
      <c r="AZ13" s="48"/>
      <c r="BA13" s="25">
        <f t="shared" si="10"/>
        <v>399</v>
      </c>
      <c r="BB13" s="55">
        <f t="shared" si="11"/>
        <v>79.8</v>
      </c>
      <c r="BC13" s="1">
        <v>75</v>
      </c>
      <c r="BD13" s="1">
        <v>81</v>
      </c>
      <c r="BE13" s="1">
        <v>87</v>
      </c>
      <c r="BF13" s="1">
        <v>83</v>
      </c>
      <c r="BG13" s="1">
        <v>82</v>
      </c>
      <c r="BH13" s="48"/>
      <c r="BI13" s="25">
        <f t="shared" si="12"/>
        <v>408</v>
      </c>
      <c r="BJ13" s="55">
        <f t="shared" si="13"/>
        <v>81.599999999999994</v>
      </c>
      <c r="BK13" s="1">
        <v>78</v>
      </c>
      <c r="BL13" s="1">
        <v>78</v>
      </c>
      <c r="BM13" s="1">
        <v>82</v>
      </c>
      <c r="BN13" s="1">
        <v>82</v>
      </c>
      <c r="BO13" s="1">
        <v>81</v>
      </c>
      <c r="BP13" s="48"/>
      <c r="BQ13" s="25">
        <f t="shared" si="14"/>
        <v>401</v>
      </c>
      <c r="BR13" s="55">
        <f t="shared" si="15"/>
        <v>80.2</v>
      </c>
      <c r="BS13" s="1"/>
      <c r="BT13" s="1"/>
      <c r="BU13" s="1"/>
      <c r="BV13" s="1"/>
      <c r="BW13" s="1"/>
      <c r="BX13" s="48"/>
      <c r="BY13" s="25">
        <f t="shared" si="16"/>
        <v>0</v>
      </c>
      <c r="BZ13" s="55" t="e">
        <f t="shared" si="17"/>
        <v>#DIV/0!</v>
      </c>
      <c r="CA13" s="1">
        <v>84</v>
      </c>
      <c r="CB13" s="1">
        <v>90</v>
      </c>
      <c r="CC13" s="1">
        <v>87</v>
      </c>
      <c r="CD13" s="1">
        <v>86</v>
      </c>
      <c r="CE13" s="1">
        <v>95</v>
      </c>
      <c r="CF13" s="48"/>
      <c r="CG13" s="25">
        <f t="shared" si="18"/>
        <v>442</v>
      </c>
      <c r="CH13" s="55">
        <f t="shared" si="19"/>
        <v>88.4</v>
      </c>
      <c r="CI13" s="48">
        <v>76</v>
      </c>
      <c r="CJ13" s="48">
        <v>84</v>
      </c>
      <c r="CK13" s="48">
        <v>84</v>
      </c>
      <c r="CL13" s="48">
        <v>85</v>
      </c>
      <c r="CM13" s="48">
        <v>86</v>
      </c>
      <c r="CN13" s="48"/>
      <c r="CO13" s="25">
        <f t="shared" si="20"/>
        <v>415</v>
      </c>
      <c r="CP13" s="55">
        <f t="shared" si="21"/>
        <v>83</v>
      </c>
      <c r="CQ13" s="48">
        <v>76</v>
      </c>
      <c r="CR13" s="48">
        <v>78</v>
      </c>
      <c r="CS13" s="48">
        <v>76</v>
      </c>
      <c r="CT13" s="48">
        <v>76</v>
      </c>
      <c r="CU13" s="48">
        <v>77</v>
      </c>
      <c r="CV13" s="48"/>
      <c r="CW13" s="25">
        <f t="shared" si="22"/>
        <v>383</v>
      </c>
      <c r="CX13" s="55">
        <f t="shared" si="23"/>
        <v>76.599999999999994</v>
      </c>
      <c r="CY13" s="1">
        <v>86</v>
      </c>
      <c r="CZ13" s="1">
        <v>85</v>
      </c>
      <c r="DA13" s="1">
        <v>86</v>
      </c>
      <c r="DB13" s="1">
        <v>84</v>
      </c>
      <c r="DC13" s="1">
        <v>84</v>
      </c>
      <c r="DD13" s="48"/>
      <c r="DE13" s="25">
        <f t="shared" si="24"/>
        <v>425</v>
      </c>
      <c r="DF13" s="55">
        <f t="shared" si="25"/>
        <v>85</v>
      </c>
      <c r="DG13" s="1">
        <v>82</v>
      </c>
      <c r="DH13" s="1">
        <v>83</v>
      </c>
      <c r="DI13" s="1">
        <v>85</v>
      </c>
      <c r="DJ13" s="1">
        <v>81</v>
      </c>
      <c r="DK13" s="1">
        <v>83</v>
      </c>
      <c r="DL13" s="48"/>
      <c r="DM13" s="25">
        <f t="shared" si="26"/>
        <v>414</v>
      </c>
      <c r="DN13" s="55">
        <f t="shared" si="27"/>
        <v>82.8</v>
      </c>
      <c r="DO13" s="48">
        <v>74</v>
      </c>
      <c r="DP13" s="48">
        <v>76</v>
      </c>
      <c r="DQ13" s="48">
        <v>75</v>
      </c>
      <c r="DR13" s="48">
        <v>76</v>
      </c>
      <c r="DS13" s="48">
        <v>77</v>
      </c>
      <c r="DT13" s="48"/>
      <c r="DU13" s="25">
        <f t="shared" si="28"/>
        <v>378</v>
      </c>
      <c r="DV13" s="55">
        <f t="shared" si="29"/>
        <v>75.599999999999994</v>
      </c>
      <c r="DW13" s="48">
        <v>78</v>
      </c>
      <c r="DX13" s="48">
        <v>87</v>
      </c>
      <c r="DY13" s="48">
        <v>87</v>
      </c>
      <c r="DZ13" s="48">
        <v>88</v>
      </c>
      <c r="EA13" s="48">
        <v>85</v>
      </c>
      <c r="EB13" s="48"/>
      <c r="EC13" s="25">
        <f t="shared" si="30"/>
        <v>425</v>
      </c>
      <c r="ED13" s="26">
        <f t="shared" si="31"/>
        <v>85</v>
      </c>
      <c r="EG13" s="24">
        <f t="shared" si="32"/>
        <v>85</v>
      </c>
      <c r="EH13" s="24">
        <f t="shared" si="33"/>
        <v>83.5</v>
      </c>
      <c r="EI13" s="24">
        <f t="shared" si="34"/>
        <v>85.5</v>
      </c>
      <c r="EJ13" s="24">
        <f t="shared" si="35"/>
        <v>82.75</v>
      </c>
      <c r="EK13" s="24">
        <f t="shared" si="36"/>
        <v>86.25</v>
      </c>
      <c r="EL13" s="24"/>
      <c r="EM13" s="25">
        <f t="shared" si="37"/>
        <v>423</v>
      </c>
      <c r="EN13" s="26">
        <f t="shared" si="38"/>
        <v>84.6</v>
      </c>
    </row>
    <row r="14" spans="1:144" x14ac:dyDescent="0.25">
      <c r="A14" s="73">
        <v>8</v>
      </c>
      <c r="B14" s="138" t="s">
        <v>100</v>
      </c>
      <c r="C14" s="81" t="s">
        <v>194</v>
      </c>
      <c r="D14" s="84" t="s">
        <v>124</v>
      </c>
      <c r="E14" s="84">
        <v>2108</v>
      </c>
      <c r="F14" s="84" t="s">
        <v>140</v>
      </c>
      <c r="G14" s="89">
        <v>86</v>
      </c>
      <c r="H14" s="1">
        <v>77</v>
      </c>
      <c r="I14" s="1">
        <v>81</v>
      </c>
      <c r="J14" s="1">
        <v>82</v>
      </c>
      <c r="K14" s="1">
        <v>78</v>
      </c>
      <c r="L14" s="48"/>
      <c r="M14" s="25">
        <f t="shared" si="0"/>
        <v>404</v>
      </c>
      <c r="N14" s="55">
        <f t="shared" si="1"/>
        <v>80.8</v>
      </c>
      <c r="O14" s="88">
        <v>77</v>
      </c>
      <c r="P14" s="1">
        <v>78</v>
      </c>
      <c r="Q14" s="1">
        <v>83</v>
      </c>
      <c r="R14" s="1">
        <v>79</v>
      </c>
      <c r="S14" s="1">
        <v>81</v>
      </c>
      <c r="T14" s="48"/>
      <c r="U14" s="25">
        <f t="shared" si="2"/>
        <v>398</v>
      </c>
      <c r="V14" s="55">
        <f t="shared" si="3"/>
        <v>79.599999999999994</v>
      </c>
      <c r="W14" s="1">
        <v>79</v>
      </c>
      <c r="X14" s="1">
        <v>79</v>
      </c>
      <c r="Y14" s="1">
        <v>80</v>
      </c>
      <c r="Z14" s="1">
        <v>81</v>
      </c>
      <c r="AA14" s="1">
        <v>80</v>
      </c>
      <c r="AB14" s="48"/>
      <c r="AC14" s="25">
        <f t="shared" si="4"/>
        <v>399</v>
      </c>
      <c r="AD14" s="55">
        <f t="shared" si="5"/>
        <v>79.8</v>
      </c>
      <c r="AE14" s="1">
        <v>81</v>
      </c>
      <c r="AF14" s="1">
        <v>81</v>
      </c>
      <c r="AG14" s="1">
        <v>75</v>
      </c>
      <c r="AH14" s="1">
        <v>76</v>
      </c>
      <c r="AI14" s="1">
        <v>76</v>
      </c>
      <c r="AJ14" s="48"/>
      <c r="AK14" s="25">
        <f t="shared" si="6"/>
        <v>389</v>
      </c>
      <c r="AL14" s="55">
        <f t="shared" si="7"/>
        <v>77.8</v>
      </c>
      <c r="AM14" s="1">
        <v>74</v>
      </c>
      <c r="AN14" s="1">
        <v>77</v>
      </c>
      <c r="AO14" s="1">
        <v>79</v>
      </c>
      <c r="AP14" s="1">
        <v>81</v>
      </c>
      <c r="AQ14" s="1">
        <v>76</v>
      </c>
      <c r="AR14" s="48"/>
      <c r="AS14" s="57">
        <f t="shared" si="8"/>
        <v>387</v>
      </c>
      <c r="AT14" s="58">
        <f t="shared" si="9"/>
        <v>77.400000000000006</v>
      </c>
      <c r="AU14" s="1">
        <v>75</v>
      </c>
      <c r="AV14" s="1">
        <v>78</v>
      </c>
      <c r="AW14" s="1">
        <v>79</v>
      </c>
      <c r="AX14" s="1">
        <v>79</v>
      </c>
      <c r="AY14" s="1">
        <v>76</v>
      </c>
      <c r="AZ14" s="48"/>
      <c r="BA14" s="25">
        <f t="shared" si="10"/>
        <v>387</v>
      </c>
      <c r="BB14" s="55">
        <f t="shared" si="11"/>
        <v>77.400000000000006</v>
      </c>
      <c r="BC14" s="1">
        <v>74</v>
      </c>
      <c r="BD14" s="1">
        <v>81</v>
      </c>
      <c r="BE14" s="1">
        <v>85</v>
      </c>
      <c r="BF14" s="1">
        <v>81</v>
      </c>
      <c r="BG14" s="1">
        <v>76</v>
      </c>
      <c r="BH14" s="48"/>
      <c r="BI14" s="25">
        <f t="shared" si="12"/>
        <v>397</v>
      </c>
      <c r="BJ14" s="55">
        <f t="shared" si="13"/>
        <v>79.400000000000006</v>
      </c>
      <c r="BK14" s="1">
        <v>75</v>
      </c>
      <c r="BL14" s="48">
        <v>76</v>
      </c>
      <c r="BM14" s="1">
        <v>80</v>
      </c>
      <c r="BN14" s="1">
        <v>79</v>
      </c>
      <c r="BO14" s="1">
        <v>76</v>
      </c>
      <c r="BP14" s="48"/>
      <c r="BQ14" s="25">
        <f t="shared" si="14"/>
        <v>386</v>
      </c>
      <c r="BR14" s="55">
        <f t="shared" si="15"/>
        <v>77.2</v>
      </c>
      <c r="BS14" s="1"/>
      <c r="BT14" s="1"/>
      <c r="BU14" s="1"/>
      <c r="BV14" s="1"/>
      <c r="BW14" s="1"/>
      <c r="BX14" s="48"/>
      <c r="BY14" s="25">
        <f t="shared" si="16"/>
        <v>0</v>
      </c>
      <c r="BZ14" s="55" t="e">
        <f t="shared" si="17"/>
        <v>#DIV/0!</v>
      </c>
      <c r="CA14" s="1">
        <v>84</v>
      </c>
      <c r="CB14" s="48">
        <v>89</v>
      </c>
      <c r="CC14" s="1">
        <v>88</v>
      </c>
      <c r="CD14" s="1">
        <v>87</v>
      </c>
      <c r="CE14" s="1">
        <v>80</v>
      </c>
      <c r="CF14" s="48"/>
      <c r="CG14" s="25">
        <f t="shared" si="18"/>
        <v>428</v>
      </c>
      <c r="CH14" s="55">
        <f t="shared" si="19"/>
        <v>85.6</v>
      </c>
      <c r="CI14" s="48">
        <v>76</v>
      </c>
      <c r="CJ14" s="48">
        <v>80</v>
      </c>
      <c r="CK14" s="48">
        <v>84</v>
      </c>
      <c r="CL14" s="48">
        <v>80</v>
      </c>
      <c r="CM14" s="48">
        <v>80</v>
      </c>
      <c r="CN14" s="48"/>
      <c r="CO14" s="25">
        <f t="shared" si="20"/>
        <v>400</v>
      </c>
      <c r="CP14" s="55">
        <f t="shared" si="21"/>
        <v>80</v>
      </c>
      <c r="CQ14" s="48">
        <v>76</v>
      </c>
      <c r="CR14" s="48">
        <v>75</v>
      </c>
      <c r="CS14" s="48">
        <v>75</v>
      </c>
      <c r="CT14" s="48">
        <v>75</v>
      </c>
      <c r="CU14" s="48">
        <v>77</v>
      </c>
      <c r="CV14" s="48"/>
      <c r="CW14" s="25">
        <f t="shared" si="22"/>
        <v>378</v>
      </c>
      <c r="CX14" s="55">
        <f t="shared" si="23"/>
        <v>75.599999999999994</v>
      </c>
      <c r="CY14" s="1">
        <v>85</v>
      </c>
      <c r="CZ14" s="48">
        <v>78</v>
      </c>
      <c r="DA14" s="1">
        <v>82</v>
      </c>
      <c r="DB14" s="1">
        <v>78</v>
      </c>
      <c r="DC14" s="1">
        <v>78</v>
      </c>
      <c r="DD14" s="48"/>
      <c r="DE14" s="25">
        <f t="shared" si="24"/>
        <v>401</v>
      </c>
      <c r="DF14" s="55">
        <f t="shared" si="25"/>
        <v>80.2</v>
      </c>
      <c r="DG14" s="1">
        <v>77</v>
      </c>
      <c r="DH14" s="48">
        <v>76</v>
      </c>
      <c r="DI14" s="1">
        <v>81</v>
      </c>
      <c r="DJ14" s="1">
        <v>77</v>
      </c>
      <c r="DK14" s="1">
        <v>77</v>
      </c>
      <c r="DL14" s="48"/>
      <c r="DM14" s="25">
        <f t="shared" si="26"/>
        <v>388</v>
      </c>
      <c r="DN14" s="55">
        <f t="shared" si="27"/>
        <v>77.599999999999994</v>
      </c>
      <c r="DO14" s="48">
        <v>75</v>
      </c>
      <c r="DP14" s="48">
        <v>74</v>
      </c>
      <c r="DQ14" s="48">
        <v>75</v>
      </c>
      <c r="DR14" s="48">
        <v>75</v>
      </c>
      <c r="DS14" s="48">
        <v>76</v>
      </c>
      <c r="DT14" s="48"/>
      <c r="DU14" s="25">
        <f t="shared" si="28"/>
        <v>375</v>
      </c>
      <c r="DV14" s="55">
        <f t="shared" si="29"/>
        <v>75</v>
      </c>
      <c r="DW14" s="48">
        <v>74</v>
      </c>
      <c r="DX14" s="48">
        <v>84</v>
      </c>
      <c r="DY14" s="48">
        <v>84</v>
      </c>
      <c r="DZ14" s="48">
        <v>80</v>
      </c>
      <c r="EA14" s="48">
        <v>76</v>
      </c>
      <c r="EB14" s="48"/>
      <c r="EC14" s="25">
        <f t="shared" si="30"/>
        <v>398</v>
      </c>
      <c r="ED14" s="26">
        <f t="shared" si="31"/>
        <v>79.599999999999994</v>
      </c>
      <c r="EG14" s="24">
        <f t="shared" si="32"/>
        <v>81.25</v>
      </c>
      <c r="EH14" s="24">
        <f t="shared" si="33"/>
        <v>77.25</v>
      </c>
      <c r="EI14" s="24">
        <f t="shared" si="34"/>
        <v>81.75</v>
      </c>
      <c r="EJ14" s="24">
        <f t="shared" si="35"/>
        <v>79</v>
      </c>
      <c r="EK14" s="24">
        <f t="shared" si="36"/>
        <v>78.5</v>
      </c>
      <c r="EL14" s="24"/>
      <c r="EM14" s="25">
        <f t="shared" si="37"/>
        <v>397.75</v>
      </c>
      <c r="EN14" s="26">
        <f t="shared" si="38"/>
        <v>79.55</v>
      </c>
    </row>
    <row r="15" spans="1:144" x14ac:dyDescent="0.25">
      <c r="A15" s="73">
        <v>9</v>
      </c>
      <c r="B15" s="136" t="s">
        <v>101</v>
      </c>
      <c r="C15" s="81" t="s">
        <v>195</v>
      </c>
      <c r="D15" s="84" t="s">
        <v>125</v>
      </c>
      <c r="E15" s="84">
        <v>2093</v>
      </c>
      <c r="F15" s="84" t="s">
        <v>140</v>
      </c>
      <c r="G15" s="89">
        <v>93</v>
      </c>
      <c r="H15" s="70">
        <v>94</v>
      </c>
      <c r="I15" s="70">
        <v>91</v>
      </c>
      <c r="J15" s="70">
        <v>90</v>
      </c>
      <c r="K15" s="70">
        <v>90</v>
      </c>
      <c r="L15" s="48"/>
      <c r="M15" s="25">
        <f t="shared" si="0"/>
        <v>458</v>
      </c>
      <c r="N15" s="55">
        <f t="shared" si="1"/>
        <v>91.6</v>
      </c>
      <c r="O15" s="88">
        <v>89</v>
      </c>
      <c r="P15" s="70">
        <v>90</v>
      </c>
      <c r="Q15" s="70">
        <v>91</v>
      </c>
      <c r="R15" s="70">
        <v>90</v>
      </c>
      <c r="S15" s="70">
        <v>93</v>
      </c>
      <c r="T15" s="48"/>
      <c r="U15" s="25">
        <f t="shared" si="2"/>
        <v>453</v>
      </c>
      <c r="V15" s="55">
        <f t="shared" si="3"/>
        <v>90.6</v>
      </c>
      <c r="W15" s="70">
        <v>90</v>
      </c>
      <c r="X15" s="70">
        <v>88</v>
      </c>
      <c r="Y15" s="70">
        <v>89</v>
      </c>
      <c r="Z15" s="70">
        <v>93</v>
      </c>
      <c r="AA15" s="70">
        <v>92</v>
      </c>
      <c r="AB15" s="48"/>
      <c r="AC15" s="25">
        <f t="shared" si="4"/>
        <v>452</v>
      </c>
      <c r="AD15" s="55">
        <f t="shared" si="5"/>
        <v>90.4</v>
      </c>
      <c r="AE15" s="70">
        <v>85</v>
      </c>
      <c r="AF15" s="70">
        <v>82</v>
      </c>
      <c r="AG15" s="70">
        <v>75</v>
      </c>
      <c r="AH15" s="70">
        <v>76</v>
      </c>
      <c r="AI15" s="70">
        <v>76</v>
      </c>
      <c r="AJ15" s="48"/>
      <c r="AK15" s="25">
        <f t="shared" si="6"/>
        <v>394</v>
      </c>
      <c r="AL15" s="55">
        <f t="shared" si="7"/>
        <v>78.8</v>
      </c>
      <c r="AM15" s="70">
        <v>77</v>
      </c>
      <c r="AN15" s="70">
        <v>75</v>
      </c>
      <c r="AO15" s="70">
        <v>81</v>
      </c>
      <c r="AP15" s="70">
        <v>80</v>
      </c>
      <c r="AQ15" s="70">
        <v>77</v>
      </c>
      <c r="AR15" s="48"/>
      <c r="AS15" s="57">
        <f t="shared" si="8"/>
        <v>390</v>
      </c>
      <c r="AT15" s="58">
        <f t="shared" si="9"/>
        <v>78</v>
      </c>
      <c r="AU15" s="70">
        <v>74</v>
      </c>
      <c r="AV15" s="70">
        <v>79</v>
      </c>
      <c r="AW15" s="70">
        <v>77</v>
      </c>
      <c r="AX15" s="70">
        <v>78</v>
      </c>
      <c r="AY15" s="70">
        <v>77</v>
      </c>
      <c r="AZ15" s="48"/>
      <c r="BA15" s="25">
        <f t="shared" si="10"/>
        <v>385</v>
      </c>
      <c r="BB15" s="55">
        <f t="shared" si="11"/>
        <v>77</v>
      </c>
      <c r="BC15" s="70">
        <v>78</v>
      </c>
      <c r="BD15" s="70">
        <v>83</v>
      </c>
      <c r="BE15" s="70">
        <v>81</v>
      </c>
      <c r="BF15" s="70">
        <v>82</v>
      </c>
      <c r="BG15" s="70">
        <v>77</v>
      </c>
      <c r="BH15" s="48"/>
      <c r="BI15" s="25">
        <f t="shared" si="12"/>
        <v>401</v>
      </c>
      <c r="BJ15" s="55">
        <f t="shared" si="13"/>
        <v>80.2</v>
      </c>
      <c r="BK15" s="70">
        <v>75</v>
      </c>
      <c r="BL15" s="70">
        <v>77</v>
      </c>
      <c r="BM15" s="70">
        <v>79</v>
      </c>
      <c r="BN15" s="70">
        <v>79</v>
      </c>
      <c r="BO15" s="70">
        <v>79</v>
      </c>
      <c r="BP15" s="48"/>
      <c r="BQ15" s="25">
        <f t="shared" si="14"/>
        <v>389</v>
      </c>
      <c r="BR15" s="55">
        <f t="shared" si="15"/>
        <v>77.8</v>
      </c>
      <c r="BS15" s="70"/>
      <c r="BT15" s="70"/>
      <c r="BU15" s="70"/>
      <c r="BV15" s="70"/>
      <c r="BW15" s="70"/>
      <c r="BX15" s="48"/>
      <c r="BY15" s="25">
        <f t="shared" si="16"/>
        <v>0</v>
      </c>
      <c r="BZ15" s="55" t="e">
        <f t="shared" si="17"/>
        <v>#DIV/0!</v>
      </c>
      <c r="CA15" s="70">
        <v>85</v>
      </c>
      <c r="CB15" s="70">
        <v>88</v>
      </c>
      <c r="CC15" s="70">
        <v>85</v>
      </c>
      <c r="CD15" s="70">
        <v>88</v>
      </c>
      <c r="CE15" s="70">
        <v>88</v>
      </c>
      <c r="CF15" s="48"/>
      <c r="CG15" s="25">
        <f t="shared" si="18"/>
        <v>434</v>
      </c>
      <c r="CH15" s="55">
        <f t="shared" si="19"/>
        <v>86.8</v>
      </c>
      <c r="CI15" s="70">
        <v>74</v>
      </c>
      <c r="CJ15" s="70">
        <v>81</v>
      </c>
      <c r="CK15" s="70">
        <v>84</v>
      </c>
      <c r="CL15" s="70">
        <v>83</v>
      </c>
      <c r="CM15" s="70">
        <v>82</v>
      </c>
      <c r="CN15" s="48"/>
      <c r="CO15" s="25">
        <f t="shared" si="20"/>
        <v>404</v>
      </c>
      <c r="CP15" s="55">
        <f t="shared" si="21"/>
        <v>80.8</v>
      </c>
      <c r="CQ15" s="70">
        <v>74</v>
      </c>
      <c r="CR15" s="70">
        <v>75</v>
      </c>
      <c r="CS15" s="70">
        <v>75</v>
      </c>
      <c r="CT15" s="70">
        <v>75</v>
      </c>
      <c r="CU15" s="70">
        <v>77</v>
      </c>
      <c r="CV15" s="48"/>
      <c r="CW15" s="25">
        <f t="shared" si="22"/>
        <v>376</v>
      </c>
      <c r="CX15" s="55">
        <f t="shared" si="23"/>
        <v>75.2</v>
      </c>
      <c r="CY15" s="70">
        <v>91</v>
      </c>
      <c r="CZ15" s="70">
        <v>90</v>
      </c>
      <c r="DA15" s="70">
        <v>90</v>
      </c>
      <c r="DB15" s="70">
        <v>88</v>
      </c>
      <c r="DC15" s="70">
        <v>90</v>
      </c>
      <c r="DD15" s="48"/>
      <c r="DE15" s="25">
        <f t="shared" si="24"/>
        <v>449</v>
      </c>
      <c r="DF15" s="55">
        <f t="shared" si="25"/>
        <v>89.8</v>
      </c>
      <c r="DG15" s="70">
        <v>89</v>
      </c>
      <c r="DH15" s="70">
        <v>88</v>
      </c>
      <c r="DI15" s="70">
        <v>90</v>
      </c>
      <c r="DJ15" s="70">
        <v>89</v>
      </c>
      <c r="DK15" s="70">
        <v>92</v>
      </c>
      <c r="DL15" s="48"/>
      <c r="DM15" s="25">
        <f t="shared" si="26"/>
        <v>448</v>
      </c>
      <c r="DN15" s="55">
        <f t="shared" si="27"/>
        <v>89.6</v>
      </c>
      <c r="DO15" s="70">
        <v>73</v>
      </c>
      <c r="DP15" s="70">
        <v>3</v>
      </c>
      <c r="DQ15" s="70">
        <v>75</v>
      </c>
      <c r="DR15" s="70">
        <v>75</v>
      </c>
      <c r="DS15" s="70">
        <v>76</v>
      </c>
      <c r="DT15" s="48"/>
      <c r="DU15" s="25">
        <f t="shared" si="28"/>
        <v>302</v>
      </c>
      <c r="DV15" s="55">
        <f t="shared" si="29"/>
        <v>60.4</v>
      </c>
      <c r="DW15" s="70">
        <v>74</v>
      </c>
      <c r="DX15" s="70">
        <v>74</v>
      </c>
      <c r="DY15" s="70">
        <v>82</v>
      </c>
      <c r="DZ15" s="70">
        <v>87</v>
      </c>
      <c r="EA15" s="70">
        <v>78</v>
      </c>
      <c r="EB15" s="48"/>
      <c r="EC15" s="25">
        <f t="shared" si="30"/>
        <v>395</v>
      </c>
      <c r="ED15" s="26">
        <f t="shared" si="31"/>
        <v>79</v>
      </c>
      <c r="EG15" s="24">
        <f t="shared" si="32"/>
        <v>90.5</v>
      </c>
      <c r="EH15" s="24">
        <f t="shared" si="33"/>
        <v>90.5</v>
      </c>
      <c r="EI15" s="24">
        <f t="shared" si="34"/>
        <v>90.5</v>
      </c>
      <c r="EJ15" s="24">
        <f t="shared" si="35"/>
        <v>89.25</v>
      </c>
      <c r="EK15" s="24">
        <f t="shared" si="36"/>
        <v>91.25</v>
      </c>
      <c r="EL15" s="24"/>
      <c r="EM15" s="25">
        <f t="shared" si="37"/>
        <v>452</v>
      </c>
      <c r="EN15" s="26">
        <f t="shared" si="38"/>
        <v>90.4</v>
      </c>
    </row>
    <row r="16" spans="1:144" x14ac:dyDescent="0.25">
      <c r="A16" s="73">
        <v>10</v>
      </c>
      <c r="B16" s="138" t="s">
        <v>102</v>
      </c>
      <c r="C16" s="81" t="s">
        <v>196</v>
      </c>
      <c r="D16" s="84" t="s">
        <v>126</v>
      </c>
      <c r="E16" s="84">
        <v>2107</v>
      </c>
      <c r="F16" s="84" t="s">
        <v>140</v>
      </c>
      <c r="G16" s="89">
        <v>85</v>
      </c>
      <c r="H16" s="48">
        <v>82</v>
      </c>
      <c r="I16" s="48">
        <v>83</v>
      </c>
      <c r="J16" s="48">
        <v>81</v>
      </c>
      <c r="K16" s="48">
        <v>82</v>
      </c>
      <c r="L16" s="48"/>
      <c r="M16" s="25">
        <f t="shared" si="0"/>
        <v>413</v>
      </c>
      <c r="N16" s="55">
        <f t="shared" si="1"/>
        <v>82.6</v>
      </c>
      <c r="O16" s="88">
        <v>77</v>
      </c>
      <c r="P16" s="48">
        <v>78</v>
      </c>
      <c r="Q16" s="48">
        <v>84</v>
      </c>
      <c r="R16" s="48">
        <v>77</v>
      </c>
      <c r="S16" s="48">
        <v>86</v>
      </c>
      <c r="T16" s="48"/>
      <c r="U16" s="25">
        <f t="shared" si="2"/>
        <v>402</v>
      </c>
      <c r="V16" s="55">
        <f t="shared" si="3"/>
        <v>80.400000000000006</v>
      </c>
      <c r="W16" s="48">
        <v>81</v>
      </c>
      <c r="X16" s="48">
        <v>80</v>
      </c>
      <c r="Y16" s="48">
        <v>81</v>
      </c>
      <c r="Z16" s="48">
        <v>82</v>
      </c>
      <c r="AA16" s="48">
        <v>86</v>
      </c>
      <c r="AB16" s="48"/>
      <c r="AC16" s="25">
        <f t="shared" si="4"/>
        <v>410</v>
      </c>
      <c r="AD16" s="55">
        <f t="shared" si="5"/>
        <v>82</v>
      </c>
      <c r="AE16" s="48">
        <v>83</v>
      </c>
      <c r="AF16" s="48">
        <v>81</v>
      </c>
      <c r="AG16" s="48">
        <v>77</v>
      </c>
      <c r="AH16" s="48">
        <v>78</v>
      </c>
      <c r="AI16" s="48">
        <v>76</v>
      </c>
      <c r="AJ16" s="48"/>
      <c r="AK16" s="25">
        <f t="shared" si="6"/>
        <v>395</v>
      </c>
      <c r="AL16" s="55">
        <f t="shared" si="7"/>
        <v>79</v>
      </c>
      <c r="AM16" s="48">
        <v>74</v>
      </c>
      <c r="AN16" s="48">
        <v>74</v>
      </c>
      <c r="AO16" s="48">
        <v>82</v>
      </c>
      <c r="AP16" s="48">
        <v>81</v>
      </c>
      <c r="AQ16" s="48">
        <v>77</v>
      </c>
      <c r="AR16" s="48"/>
      <c r="AS16" s="57">
        <f t="shared" si="8"/>
        <v>388</v>
      </c>
      <c r="AT16" s="58">
        <f t="shared" si="9"/>
        <v>77.599999999999994</v>
      </c>
      <c r="AU16" s="48">
        <v>77</v>
      </c>
      <c r="AV16" s="48">
        <v>77</v>
      </c>
      <c r="AW16" s="48">
        <v>81</v>
      </c>
      <c r="AX16" s="48">
        <v>82</v>
      </c>
      <c r="AY16" s="48">
        <v>76</v>
      </c>
      <c r="AZ16" s="48"/>
      <c r="BA16" s="25">
        <f t="shared" si="10"/>
        <v>393</v>
      </c>
      <c r="BB16" s="55">
        <f t="shared" si="11"/>
        <v>78.599999999999994</v>
      </c>
      <c r="BC16" s="48">
        <v>76</v>
      </c>
      <c r="BD16" s="48">
        <v>83</v>
      </c>
      <c r="BE16" s="48">
        <v>84</v>
      </c>
      <c r="BF16" s="48">
        <v>82</v>
      </c>
      <c r="BG16" s="48">
        <v>76</v>
      </c>
      <c r="BH16" s="48"/>
      <c r="BI16" s="25">
        <f t="shared" si="12"/>
        <v>401</v>
      </c>
      <c r="BJ16" s="55">
        <f t="shared" si="13"/>
        <v>80.2</v>
      </c>
      <c r="BK16" s="48">
        <v>75</v>
      </c>
      <c r="BL16" s="48">
        <v>77</v>
      </c>
      <c r="BM16" s="48">
        <v>82</v>
      </c>
      <c r="BN16" s="48">
        <v>84</v>
      </c>
      <c r="BO16" s="48">
        <v>76</v>
      </c>
      <c r="BP16" s="48"/>
      <c r="BQ16" s="25">
        <f t="shared" si="14"/>
        <v>394</v>
      </c>
      <c r="BR16" s="55">
        <f t="shared" si="15"/>
        <v>78.8</v>
      </c>
      <c r="BS16" s="48"/>
      <c r="BT16" s="48"/>
      <c r="BU16" s="48"/>
      <c r="BV16" s="48"/>
      <c r="BW16" s="48"/>
      <c r="BX16" s="48"/>
      <c r="BY16" s="25">
        <f t="shared" si="16"/>
        <v>0</v>
      </c>
      <c r="BZ16" s="55" t="e">
        <f t="shared" si="17"/>
        <v>#DIV/0!</v>
      </c>
      <c r="CA16" s="48">
        <v>86</v>
      </c>
      <c r="CB16" s="48">
        <v>88</v>
      </c>
      <c r="CC16" s="48">
        <v>85</v>
      </c>
      <c r="CD16" s="48">
        <v>82</v>
      </c>
      <c r="CE16" s="48">
        <v>84</v>
      </c>
      <c r="CF16" s="48"/>
      <c r="CG16" s="25">
        <f t="shared" si="18"/>
        <v>425</v>
      </c>
      <c r="CH16" s="55">
        <f t="shared" si="19"/>
        <v>85</v>
      </c>
      <c r="CI16" s="48">
        <v>75</v>
      </c>
      <c r="CJ16" s="48">
        <v>83</v>
      </c>
      <c r="CK16" s="48">
        <v>84</v>
      </c>
      <c r="CL16" s="48">
        <v>85</v>
      </c>
      <c r="CM16" s="48">
        <v>82</v>
      </c>
      <c r="CN16" s="48"/>
      <c r="CO16" s="25">
        <f t="shared" si="20"/>
        <v>409</v>
      </c>
      <c r="CP16" s="55">
        <f t="shared" si="21"/>
        <v>81.8</v>
      </c>
      <c r="CQ16" s="48">
        <v>75</v>
      </c>
      <c r="CR16" s="48">
        <v>74</v>
      </c>
      <c r="CS16" s="48">
        <v>77</v>
      </c>
      <c r="CT16" s="48">
        <v>75</v>
      </c>
      <c r="CU16" s="48">
        <v>88</v>
      </c>
      <c r="CV16" s="48"/>
      <c r="CW16" s="25">
        <f t="shared" si="22"/>
        <v>389</v>
      </c>
      <c r="CX16" s="55">
        <f t="shared" si="23"/>
        <v>77.8</v>
      </c>
      <c r="CY16" s="48">
        <v>80</v>
      </c>
      <c r="CZ16" s="48">
        <v>80</v>
      </c>
      <c r="DA16" s="48">
        <v>84</v>
      </c>
      <c r="DB16" s="48">
        <v>77</v>
      </c>
      <c r="DC16" s="48">
        <v>80</v>
      </c>
      <c r="DD16" s="48"/>
      <c r="DE16" s="25">
        <f t="shared" si="24"/>
        <v>401</v>
      </c>
      <c r="DF16" s="55">
        <f t="shared" si="25"/>
        <v>80.2</v>
      </c>
      <c r="DG16" s="48">
        <v>76</v>
      </c>
      <c r="DH16" s="48">
        <v>80</v>
      </c>
      <c r="DI16" s="48">
        <v>83</v>
      </c>
      <c r="DJ16" s="48">
        <v>76</v>
      </c>
      <c r="DK16" s="48">
        <v>81</v>
      </c>
      <c r="DL16" s="48"/>
      <c r="DM16" s="25">
        <f t="shared" si="26"/>
        <v>396</v>
      </c>
      <c r="DN16" s="55">
        <f t="shared" si="27"/>
        <v>79.2</v>
      </c>
      <c r="DO16" s="48">
        <v>65</v>
      </c>
      <c r="DP16" s="48">
        <v>74</v>
      </c>
      <c r="DQ16" s="48">
        <v>75</v>
      </c>
      <c r="DR16" s="48">
        <v>75</v>
      </c>
      <c r="DS16" s="48">
        <v>76</v>
      </c>
      <c r="DT16" s="48"/>
      <c r="DU16" s="25">
        <f t="shared" si="28"/>
        <v>365</v>
      </c>
      <c r="DV16" s="55">
        <f t="shared" si="29"/>
        <v>73</v>
      </c>
      <c r="DW16" s="48">
        <v>74</v>
      </c>
      <c r="DX16" s="48">
        <v>82</v>
      </c>
      <c r="DY16" s="48">
        <v>85</v>
      </c>
      <c r="DZ16" s="48">
        <v>84</v>
      </c>
      <c r="EA16" s="48">
        <v>80</v>
      </c>
      <c r="EB16" s="48"/>
      <c r="EC16" s="25">
        <f t="shared" si="30"/>
        <v>405</v>
      </c>
      <c r="ED16" s="26">
        <f t="shared" si="31"/>
        <v>81</v>
      </c>
      <c r="EG16" s="24">
        <f t="shared" si="32"/>
        <v>79.5</v>
      </c>
      <c r="EH16" s="24">
        <f t="shared" si="33"/>
        <v>80</v>
      </c>
      <c r="EI16" s="24">
        <f t="shared" si="34"/>
        <v>83.5</v>
      </c>
      <c r="EJ16" s="24">
        <f t="shared" si="35"/>
        <v>77.75</v>
      </c>
      <c r="EK16" s="24">
        <f t="shared" si="36"/>
        <v>82.25</v>
      </c>
      <c r="EL16" s="24"/>
      <c r="EM16" s="25">
        <f t="shared" si="37"/>
        <v>403</v>
      </c>
      <c r="EN16" s="26">
        <f t="shared" si="38"/>
        <v>80.599999999999994</v>
      </c>
    </row>
    <row r="17" spans="1:144" x14ac:dyDescent="0.25">
      <c r="A17" s="73">
        <v>11</v>
      </c>
      <c r="B17" s="138" t="s">
        <v>103</v>
      </c>
      <c r="C17" s="81" t="s">
        <v>197</v>
      </c>
      <c r="D17" s="84" t="s">
        <v>127</v>
      </c>
      <c r="E17" s="84">
        <v>2104</v>
      </c>
      <c r="F17" s="84" t="s">
        <v>141</v>
      </c>
      <c r="G17" s="89">
        <v>87</v>
      </c>
      <c r="H17" s="48">
        <v>79</v>
      </c>
      <c r="I17" s="48">
        <v>83</v>
      </c>
      <c r="J17" s="48">
        <v>84</v>
      </c>
      <c r="K17" s="48">
        <v>80</v>
      </c>
      <c r="L17" s="48"/>
      <c r="M17" s="25">
        <f t="shared" si="0"/>
        <v>413</v>
      </c>
      <c r="N17" s="55">
        <f t="shared" si="1"/>
        <v>82.6</v>
      </c>
      <c r="O17" s="88">
        <v>75</v>
      </c>
      <c r="P17" s="48">
        <v>81</v>
      </c>
      <c r="Q17" s="48">
        <v>82</v>
      </c>
      <c r="R17" s="48">
        <v>83</v>
      </c>
      <c r="S17" s="48">
        <v>88</v>
      </c>
      <c r="T17" s="48"/>
      <c r="U17" s="25">
        <f t="shared" si="2"/>
        <v>409</v>
      </c>
      <c r="V17" s="55">
        <f t="shared" si="3"/>
        <v>81.8</v>
      </c>
      <c r="W17" s="48">
        <v>74</v>
      </c>
      <c r="X17" s="48">
        <v>77</v>
      </c>
      <c r="Y17" s="48">
        <v>82</v>
      </c>
      <c r="Z17" s="48">
        <v>84</v>
      </c>
      <c r="AA17" s="48">
        <v>88</v>
      </c>
      <c r="AB17" s="48"/>
      <c r="AC17" s="25">
        <f t="shared" si="4"/>
        <v>405</v>
      </c>
      <c r="AD17" s="55">
        <f t="shared" si="5"/>
        <v>81</v>
      </c>
      <c r="AE17" s="48">
        <v>82</v>
      </c>
      <c r="AF17" s="48">
        <v>87</v>
      </c>
      <c r="AG17" s="48">
        <v>80</v>
      </c>
      <c r="AH17" s="48">
        <v>80</v>
      </c>
      <c r="AI17" s="48">
        <v>77</v>
      </c>
      <c r="AJ17" s="48"/>
      <c r="AK17" s="25">
        <f t="shared" si="6"/>
        <v>406</v>
      </c>
      <c r="AL17" s="55">
        <f t="shared" si="7"/>
        <v>81.2</v>
      </c>
      <c r="AM17" s="48">
        <v>74</v>
      </c>
      <c r="AN17" s="48">
        <v>74</v>
      </c>
      <c r="AO17" s="48">
        <v>79</v>
      </c>
      <c r="AP17" s="48">
        <v>82</v>
      </c>
      <c r="AQ17" s="48">
        <v>77</v>
      </c>
      <c r="AR17" s="48"/>
      <c r="AS17" s="57">
        <f t="shared" si="8"/>
        <v>386</v>
      </c>
      <c r="AT17" s="58">
        <f t="shared" si="9"/>
        <v>77.2</v>
      </c>
      <c r="AU17" s="48">
        <v>76</v>
      </c>
      <c r="AV17" s="48">
        <v>82</v>
      </c>
      <c r="AW17" s="48">
        <v>81</v>
      </c>
      <c r="AX17" s="48">
        <v>85</v>
      </c>
      <c r="AY17" s="48">
        <v>80</v>
      </c>
      <c r="AZ17" s="48"/>
      <c r="BA17" s="25">
        <f t="shared" si="10"/>
        <v>404</v>
      </c>
      <c r="BB17" s="55">
        <f t="shared" si="11"/>
        <v>80.8</v>
      </c>
      <c r="BC17" s="48">
        <v>80</v>
      </c>
      <c r="BD17" s="48">
        <v>86</v>
      </c>
      <c r="BE17" s="48">
        <v>86</v>
      </c>
      <c r="BF17" s="48">
        <v>84</v>
      </c>
      <c r="BG17" s="48">
        <v>84</v>
      </c>
      <c r="BH17" s="48"/>
      <c r="BI17" s="25">
        <f t="shared" si="12"/>
        <v>420</v>
      </c>
      <c r="BJ17" s="55">
        <f t="shared" si="13"/>
        <v>84</v>
      </c>
      <c r="BK17" s="48">
        <v>87</v>
      </c>
      <c r="BL17" s="48">
        <v>88</v>
      </c>
      <c r="BM17" s="48">
        <v>89</v>
      </c>
      <c r="BN17" s="48">
        <v>85</v>
      </c>
      <c r="BO17" s="48">
        <v>84</v>
      </c>
      <c r="BP17" s="48"/>
      <c r="BQ17" s="25">
        <f t="shared" si="14"/>
        <v>433</v>
      </c>
      <c r="BR17" s="55">
        <f t="shared" si="15"/>
        <v>86.6</v>
      </c>
      <c r="BS17" s="48"/>
      <c r="BT17" s="48"/>
      <c r="BU17" s="48"/>
      <c r="BV17" s="48"/>
      <c r="BW17" s="48"/>
      <c r="BX17" s="48"/>
      <c r="BY17" s="25">
        <f t="shared" si="16"/>
        <v>0</v>
      </c>
      <c r="BZ17" s="55" t="e">
        <f t="shared" si="17"/>
        <v>#DIV/0!</v>
      </c>
      <c r="CA17" s="48">
        <v>85</v>
      </c>
      <c r="CB17" s="48">
        <v>85</v>
      </c>
      <c r="CC17" s="48">
        <v>85</v>
      </c>
      <c r="CD17" s="48">
        <v>87</v>
      </c>
      <c r="CE17" s="48">
        <v>84</v>
      </c>
      <c r="CF17" s="48"/>
      <c r="CG17" s="25">
        <f t="shared" si="18"/>
        <v>426</v>
      </c>
      <c r="CH17" s="55">
        <f t="shared" si="19"/>
        <v>85.2</v>
      </c>
      <c r="CI17" s="48">
        <v>74</v>
      </c>
      <c r="CJ17" s="48">
        <v>80</v>
      </c>
      <c r="CK17" s="48">
        <v>84</v>
      </c>
      <c r="CL17" s="48">
        <v>87</v>
      </c>
      <c r="CM17" s="48">
        <v>86</v>
      </c>
      <c r="CN17" s="48"/>
      <c r="CO17" s="25">
        <f t="shared" si="20"/>
        <v>411</v>
      </c>
      <c r="CP17" s="55">
        <f t="shared" si="21"/>
        <v>82.2</v>
      </c>
      <c r="CQ17" s="48">
        <v>76</v>
      </c>
      <c r="CR17" s="48">
        <v>79</v>
      </c>
      <c r="CS17" s="48">
        <v>76</v>
      </c>
      <c r="CT17" s="48">
        <v>76</v>
      </c>
      <c r="CU17" s="48">
        <v>86</v>
      </c>
      <c r="CV17" s="48"/>
      <c r="CW17" s="25">
        <f t="shared" si="22"/>
        <v>393</v>
      </c>
      <c r="CX17" s="55">
        <f t="shared" si="23"/>
        <v>78.599999999999994</v>
      </c>
      <c r="CY17" s="48">
        <v>85</v>
      </c>
      <c r="CZ17" s="48">
        <v>85</v>
      </c>
      <c r="DA17" s="48">
        <v>90</v>
      </c>
      <c r="DB17" s="48">
        <v>85</v>
      </c>
      <c r="DC17" s="48">
        <v>80</v>
      </c>
      <c r="DD17" s="48"/>
      <c r="DE17" s="25">
        <f t="shared" si="24"/>
        <v>425</v>
      </c>
      <c r="DF17" s="55">
        <f t="shared" si="25"/>
        <v>85</v>
      </c>
      <c r="DG17" s="48">
        <v>81</v>
      </c>
      <c r="DH17" s="48">
        <v>81</v>
      </c>
      <c r="DI17" s="48">
        <v>82</v>
      </c>
      <c r="DJ17" s="48">
        <v>82</v>
      </c>
      <c r="DK17" s="48">
        <v>81</v>
      </c>
      <c r="DL17" s="48"/>
      <c r="DM17" s="25">
        <f t="shared" si="26"/>
        <v>407</v>
      </c>
      <c r="DN17" s="55">
        <f t="shared" si="27"/>
        <v>81.400000000000006</v>
      </c>
      <c r="DO17" s="48">
        <v>77</v>
      </c>
      <c r="DP17" s="48">
        <v>74</v>
      </c>
      <c r="DQ17" s="48">
        <v>76</v>
      </c>
      <c r="DR17" s="48">
        <v>76</v>
      </c>
      <c r="DS17" s="48">
        <v>76</v>
      </c>
      <c r="DT17" s="48"/>
      <c r="DU17" s="25">
        <f t="shared" si="28"/>
        <v>379</v>
      </c>
      <c r="DV17" s="55">
        <f t="shared" si="29"/>
        <v>75.8</v>
      </c>
      <c r="DW17" s="48">
        <v>76</v>
      </c>
      <c r="DX17" s="48">
        <v>77</v>
      </c>
      <c r="DY17" s="48">
        <v>81</v>
      </c>
      <c r="DZ17" s="48">
        <v>89</v>
      </c>
      <c r="EA17" s="48">
        <v>79</v>
      </c>
      <c r="EB17" s="48"/>
      <c r="EC17" s="25">
        <f t="shared" si="30"/>
        <v>402</v>
      </c>
      <c r="ED17" s="26">
        <f t="shared" si="31"/>
        <v>80.400000000000006</v>
      </c>
      <c r="EG17" s="24">
        <f t="shared" si="32"/>
        <v>82</v>
      </c>
      <c r="EH17" s="24">
        <f t="shared" si="33"/>
        <v>81.5</v>
      </c>
      <c r="EI17" s="24">
        <f t="shared" si="34"/>
        <v>84.25</v>
      </c>
      <c r="EJ17" s="24">
        <f t="shared" si="35"/>
        <v>83.5</v>
      </c>
      <c r="EK17" s="24">
        <f t="shared" si="36"/>
        <v>82.25</v>
      </c>
      <c r="EL17" s="24"/>
      <c r="EM17" s="25">
        <f t="shared" si="37"/>
        <v>413.5</v>
      </c>
      <c r="EN17" s="26">
        <f t="shared" si="38"/>
        <v>82.7</v>
      </c>
    </row>
    <row r="18" spans="1:144" x14ac:dyDescent="0.25">
      <c r="A18" s="73">
        <v>12</v>
      </c>
      <c r="B18" s="138" t="s">
        <v>104</v>
      </c>
      <c r="C18" s="81" t="s">
        <v>198</v>
      </c>
      <c r="D18" s="84" t="s">
        <v>128</v>
      </c>
      <c r="E18" s="84">
        <v>2103</v>
      </c>
      <c r="F18" s="84" t="s">
        <v>140</v>
      </c>
      <c r="G18" s="89">
        <v>85</v>
      </c>
      <c r="H18" s="48">
        <v>75</v>
      </c>
      <c r="I18" s="48">
        <v>79</v>
      </c>
      <c r="J18" s="48">
        <v>82</v>
      </c>
      <c r="K18" s="48">
        <v>77</v>
      </c>
      <c r="L18" s="48"/>
      <c r="M18" s="25">
        <f t="shared" si="0"/>
        <v>398</v>
      </c>
      <c r="N18" s="55">
        <f t="shared" si="1"/>
        <v>79.599999999999994</v>
      </c>
      <c r="O18" s="88">
        <v>79</v>
      </c>
      <c r="P18" s="48">
        <v>78</v>
      </c>
      <c r="Q18" s="48">
        <v>83</v>
      </c>
      <c r="R18" s="48">
        <v>80</v>
      </c>
      <c r="S18" s="48">
        <v>83</v>
      </c>
      <c r="T18" s="48"/>
      <c r="U18" s="25">
        <f t="shared" si="2"/>
        <v>403</v>
      </c>
      <c r="V18" s="55">
        <f t="shared" si="3"/>
        <v>80.599999999999994</v>
      </c>
      <c r="W18" s="48">
        <v>75</v>
      </c>
      <c r="X18" s="48">
        <v>74</v>
      </c>
      <c r="Y18" s="48">
        <v>78</v>
      </c>
      <c r="Z18" s="48">
        <v>82</v>
      </c>
      <c r="AA18" s="48">
        <v>82</v>
      </c>
      <c r="AB18" s="48"/>
      <c r="AC18" s="25">
        <f t="shared" si="4"/>
        <v>391</v>
      </c>
      <c r="AD18" s="55">
        <f t="shared" si="5"/>
        <v>78.2</v>
      </c>
      <c r="AE18" s="48">
        <v>81</v>
      </c>
      <c r="AF18" s="48">
        <v>81</v>
      </c>
      <c r="AG18" s="48">
        <v>75</v>
      </c>
      <c r="AH18" s="48">
        <v>77</v>
      </c>
      <c r="AI18" s="48">
        <v>76</v>
      </c>
      <c r="AJ18" s="48"/>
      <c r="AK18" s="25">
        <f t="shared" si="6"/>
        <v>390</v>
      </c>
      <c r="AL18" s="55">
        <f t="shared" si="7"/>
        <v>78</v>
      </c>
      <c r="AM18" s="48">
        <v>75</v>
      </c>
      <c r="AN18" s="48">
        <v>73</v>
      </c>
      <c r="AO18" s="48">
        <v>81</v>
      </c>
      <c r="AP18" s="48">
        <v>80</v>
      </c>
      <c r="AQ18" s="48">
        <v>76</v>
      </c>
      <c r="AR18" s="48"/>
      <c r="AS18" s="57">
        <f t="shared" si="8"/>
        <v>385</v>
      </c>
      <c r="AT18" s="58">
        <f t="shared" si="9"/>
        <v>77</v>
      </c>
      <c r="AU18" s="48">
        <v>74</v>
      </c>
      <c r="AV18" s="48">
        <v>77</v>
      </c>
      <c r="AW18" s="48">
        <v>79</v>
      </c>
      <c r="AX18" s="48">
        <v>80</v>
      </c>
      <c r="AY18" s="48">
        <v>76</v>
      </c>
      <c r="AZ18" s="48"/>
      <c r="BA18" s="25">
        <f t="shared" si="10"/>
        <v>386</v>
      </c>
      <c r="BB18" s="55">
        <f t="shared" si="11"/>
        <v>77.2</v>
      </c>
      <c r="BC18" s="48">
        <v>75</v>
      </c>
      <c r="BD18" s="48">
        <v>78</v>
      </c>
      <c r="BE18" s="48">
        <v>80</v>
      </c>
      <c r="BF18" s="48">
        <v>81</v>
      </c>
      <c r="BG18" s="48">
        <v>76</v>
      </c>
      <c r="BH18" s="48"/>
      <c r="BI18" s="25">
        <f t="shared" si="12"/>
        <v>390</v>
      </c>
      <c r="BJ18" s="55">
        <f t="shared" si="13"/>
        <v>78</v>
      </c>
      <c r="BK18" s="48">
        <v>75</v>
      </c>
      <c r="BL18" s="48">
        <v>77</v>
      </c>
      <c r="BM18" s="48">
        <v>81</v>
      </c>
      <c r="BN18" s="48">
        <v>80</v>
      </c>
      <c r="BO18" s="48">
        <v>76</v>
      </c>
      <c r="BP18" s="48"/>
      <c r="BQ18" s="25">
        <f t="shared" si="14"/>
        <v>389</v>
      </c>
      <c r="BR18" s="55">
        <f t="shared" si="15"/>
        <v>77.8</v>
      </c>
      <c r="BS18" s="48"/>
      <c r="BT18" s="48"/>
      <c r="BU18" s="48"/>
      <c r="BV18" s="48"/>
      <c r="BW18" s="48"/>
      <c r="BX18" s="48"/>
      <c r="BY18" s="25">
        <f t="shared" si="16"/>
        <v>0</v>
      </c>
      <c r="BZ18" s="55" t="e">
        <f t="shared" si="17"/>
        <v>#DIV/0!</v>
      </c>
      <c r="CA18" s="48">
        <v>85</v>
      </c>
      <c r="CB18" s="48">
        <v>89</v>
      </c>
      <c r="CC18" s="48">
        <v>85</v>
      </c>
      <c r="CD18" s="48">
        <v>86</v>
      </c>
      <c r="CE18" s="48">
        <v>83</v>
      </c>
      <c r="CF18" s="48"/>
      <c r="CG18" s="25">
        <f t="shared" si="18"/>
        <v>428</v>
      </c>
      <c r="CH18" s="55">
        <f t="shared" si="19"/>
        <v>85.6</v>
      </c>
      <c r="CI18" s="48">
        <v>74</v>
      </c>
      <c r="CJ18" s="48">
        <v>81</v>
      </c>
      <c r="CK18" s="48">
        <v>84</v>
      </c>
      <c r="CL18" s="48">
        <v>82</v>
      </c>
      <c r="CM18" s="48">
        <v>79</v>
      </c>
      <c r="CN18" s="48"/>
      <c r="CO18" s="25">
        <f t="shared" si="20"/>
        <v>400</v>
      </c>
      <c r="CP18" s="55">
        <f t="shared" si="21"/>
        <v>80</v>
      </c>
      <c r="CQ18" s="48">
        <v>74</v>
      </c>
      <c r="CR18" s="48">
        <v>74</v>
      </c>
      <c r="CS18" s="48">
        <v>75</v>
      </c>
      <c r="CT18" s="48">
        <v>80</v>
      </c>
      <c r="CU18" s="48">
        <v>78</v>
      </c>
      <c r="CV18" s="48"/>
      <c r="CW18" s="25">
        <f t="shared" si="22"/>
        <v>381</v>
      </c>
      <c r="CX18" s="55">
        <f t="shared" si="23"/>
        <v>76.2</v>
      </c>
      <c r="CY18" s="48">
        <v>83</v>
      </c>
      <c r="CZ18" s="48">
        <v>77</v>
      </c>
      <c r="DA18" s="48">
        <v>77</v>
      </c>
      <c r="DB18" s="48">
        <v>77</v>
      </c>
      <c r="DC18" s="48">
        <v>81</v>
      </c>
      <c r="DD18" s="48"/>
      <c r="DE18" s="25">
        <f t="shared" si="24"/>
        <v>395</v>
      </c>
      <c r="DF18" s="55">
        <f t="shared" si="25"/>
        <v>79</v>
      </c>
      <c r="DG18" s="48">
        <v>75</v>
      </c>
      <c r="DH18" s="48">
        <v>76</v>
      </c>
      <c r="DI18" s="48">
        <v>79</v>
      </c>
      <c r="DJ18" s="48">
        <v>78</v>
      </c>
      <c r="DK18" s="48">
        <v>81</v>
      </c>
      <c r="DL18" s="48"/>
      <c r="DM18" s="25">
        <f t="shared" si="26"/>
        <v>389</v>
      </c>
      <c r="DN18" s="55">
        <f t="shared" si="27"/>
        <v>77.8</v>
      </c>
      <c r="DO18" s="48">
        <v>74</v>
      </c>
      <c r="DP18" s="48">
        <v>74</v>
      </c>
      <c r="DQ18" s="48">
        <v>75</v>
      </c>
      <c r="DR18" s="48">
        <v>77</v>
      </c>
      <c r="DS18" s="48">
        <v>76</v>
      </c>
      <c r="DT18" s="48"/>
      <c r="DU18" s="25">
        <f t="shared" si="28"/>
        <v>376</v>
      </c>
      <c r="DV18" s="55">
        <f t="shared" si="29"/>
        <v>75.2</v>
      </c>
      <c r="DW18" s="48">
        <v>74</v>
      </c>
      <c r="DX18" s="48">
        <v>76</v>
      </c>
      <c r="DY18" s="48">
        <v>84</v>
      </c>
      <c r="DZ18" s="48">
        <v>86</v>
      </c>
      <c r="EA18" s="48">
        <v>76</v>
      </c>
      <c r="EB18" s="48"/>
      <c r="EC18" s="25">
        <f t="shared" si="30"/>
        <v>396</v>
      </c>
      <c r="ED18" s="26">
        <f t="shared" si="31"/>
        <v>79.2</v>
      </c>
      <c r="EG18" s="24">
        <f t="shared" si="32"/>
        <v>80.5</v>
      </c>
      <c r="EH18" s="24">
        <f t="shared" si="33"/>
        <v>76.5</v>
      </c>
      <c r="EI18" s="24">
        <f t="shared" si="34"/>
        <v>79.5</v>
      </c>
      <c r="EJ18" s="24">
        <f t="shared" si="35"/>
        <v>79.25</v>
      </c>
      <c r="EK18" s="24">
        <f t="shared" si="36"/>
        <v>80.5</v>
      </c>
      <c r="EL18" s="24"/>
      <c r="EM18" s="25">
        <f t="shared" si="37"/>
        <v>396.25</v>
      </c>
      <c r="EN18" s="26">
        <f t="shared" si="38"/>
        <v>79.25</v>
      </c>
    </row>
    <row r="19" spans="1:144" x14ac:dyDescent="0.25">
      <c r="A19" s="73">
        <v>13</v>
      </c>
      <c r="B19" s="138" t="s">
        <v>105</v>
      </c>
      <c r="C19" s="81" t="s">
        <v>199</v>
      </c>
      <c r="D19" s="84" t="s">
        <v>129</v>
      </c>
      <c r="E19" s="84">
        <v>2094</v>
      </c>
      <c r="F19" s="84" t="s">
        <v>140</v>
      </c>
      <c r="G19" s="89">
        <v>83</v>
      </c>
      <c r="H19" s="1">
        <v>75</v>
      </c>
      <c r="I19" s="1">
        <v>78</v>
      </c>
      <c r="J19" s="1">
        <v>75</v>
      </c>
      <c r="K19" s="1">
        <v>79</v>
      </c>
      <c r="L19" s="48"/>
      <c r="M19" s="25">
        <f t="shared" si="0"/>
        <v>390</v>
      </c>
      <c r="N19" s="55">
        <f t="shared" si="1"/>
        <v>78</v>
      </c>
      <c r="O19" s="88">
        <v>74</v>
      </c>
      <c r="P19" s="1">
        <v>79</v>
      </c>
      <c r="Q19" s="1">
        <v>80</v>
      </c>
      <c r="R19" s="1">
        <v>76</v>
      </c>
      <c r="S19" s="1">
        <v>87</v>
      </c>
      <c r="T19" s="48"/>
      <c r="U19" s="25">
        <f t="shared" si="2"/>
        <v>396</v>
      </c>
      <c r="V19" s="55">
        <f t="shared" si="3"/>
        <v>79.2</v>
      </c>
      <c r="W19" s="1">
        <v>75</v>
      </c>
      <c r="X19" s="1">
        <v>76</v>
      </c>
      <c r="Y19" s="1">
        <v>78</v>
      </c>
      <c r="Z19" s="1">
        <v>81</v>
      </c>
      <c r="AA19" s="1">
        <v>87</v>
      </c>
      <c r="AB19" s="48"/>
      <c r="AC19" s="25">
        <f t="shared" si="4"/>
        <v>397</v>
      </c>
      <c r="AD19" s="55">
        <f t="shared" si="5"/>
        <v>79.400000000000006</v>
      </c>
      <c r="AE19" s="1">
        <v>85</v>
      </c>
      <c r="AF19" s="1">
        <v>81</v>
      </c>
      <c r="AG19" s="1">
        <v>75</v>
      </c>
      <c r="AH19" s="1">
        <v>76</v>
      </c>
      <c r="AI19" s="1">
        <v>76</v>
      </c>
      <c r="AJ19" s="48"/>
      <c r="AK19" s="25">
        <f t="shared" si="6"/>
        <v>393</v>
      </c>
      <c r="AL19" s="55">
        <f t="shared" si="7"/>
        <v>78.599999999999994</v>
      </c>
      <c r="AM19" s="1">
        <v>74</v>
      </c>
      <c r="AN19" s="1">
        <v>78</v>
      </c>
      <c r="AO19" s="1">
        <v>79</v>
      </c>
      <c r="AP19" s="1">
        <v>79</v>
      </c>
      <c r="AQ19" s="1">
        <v>76</v>
      </c>
      <c r="AR19" s="48"/>
      <c r="AS19" s="57">
        <f t="shared" si="8"/>
        <v>386</v>
      </c>
      <c r="AT19" s="58">
        <f t="shared" si="9"/>
        <v>77.2</v>
      </c>
      <c r="AU19" s="1">
        <v>74</v>
      </c>
      <c r="AV19" s="1">
        <v>79</v>
      </c>
      <c r="AW19" s="1">
        <v>78</v>
      </c>
      <c r="AX19" s="1">
        <v>79</v>
      </c>
      <c r="AY19" s="1">
        <v>76</v>
      </c>
      <c r="AZ19" s="48"/>
      <c r="BA19" s="25">
        <f t="shared" si="10"/>
        <v>386</v>
      </c>
      <c r="BB19" s="55">
        <f t="shared" si="11"/>
        <v>77.2</v>
      </c>
      <c r="BC19" s="1">
        <v>75</v>
      </c>
      <c r="BD19" s="1">
        <v>79</v>
      </c>
      <c r="BE19" s="1">
        <v>80</v>
      </c>
      <c r="BF19" s="1">
        <v>80</v>
      </c>
      <c r="BG19" s="1">
        <v>78</v>
      </c>
      <c r="BH19" s="48"/>
      <c r="BI19" s="25">
        <f t="shared" si="12"/>
        <v>392</v>
      </c>
      <c r="BJ19" s="55">
        <f t="shared" si="13"/>
        <v>78.400000000000006</v>
      </c>
      <c r="BK19" s="1">
        <v>75</v>
      </c>
      <c r="BL19" s="48">
        <v>76</v>
      </c>
      <c r="BM19" s="1">
        <v>83</v>
      </c>
      <c r="BN19" s="1">
        <v>80</v>
      </c>
      <c r="BO19" s="1">
        <v>76</v>
      </c>
      <c r="BP19" s="48"/>
      <c r="BQ19" s="25">
        <f t="shared" si="14"/>
        <v>390</v>
      </c>
      <c r="BR19" s="55">
        <f t="shared" si="15"/>
        <v>78</v>
      </c>
      <c r="BS19" s="1"/>
      <c r="BT19" s="1"/>
      <c r="BU19" s="1"/>
      <c r="BV19" s="1"/>
      <c r="BW19" s="1"/>
      <c r="BX19" s="48"/>
      <c r="BY19" s="25">
        <f t="shared" si="16"/>
        <v>0</v>
      </c>
      <c r="BZ19" s="55" t="e">
        <f t="shared" si="17"/>
        <v>#DIV/0!</v>
      </c>
      <c r="CA19" s="1">
        <v>84</v>
      </c>
      <c r="CB19" s="1">
        <v>86</v>
      </c>
      <c r="CC19" s="1">
        <v>85</v>
      </c>
      <c r="CD19" s="1">
        <v>85</v>
      </c>
      <c r="CE19" s="1">
        <v>96</v>
      </c>
      <c r="CF19" s="48"/>
      <c r="CG19" s="25">
        <f t="shared" si="18"/>
        <v>436</v>
      </c>
      <c r="CH19" s="55">
        <f t="shared" si="19"/>
        <v>87.2</v>
      </c>
      <c r="CI19" s="48">
        <v>76</v>
      </c>
      <c r="CJ19" s="48">
        <v>81</v>
      </c>
      <c r="CK19" s="48">
        <v>82</v>
      </c>
      <c r="CL19" s="48">
        <v>79</v>
      </c>
      <c r="CM19" s="48">
        <v>79</v>
      </c>
      <c r="CN19" s="48"/>
      <c r="CO19" s="25">
        <f t="shared" si="20"/>
        <v>397</v>
      </c>
      <c r="CP19" s="55">
        <f t="shared" si="21"/>
        <v>79.400000000000006</v>
      </c>
      <c r="CQ19" s="48">
        <v>75</v>
      </c>
      <c r="CR19" s="48">
        <v>75</v>
      </c>
      <c r="CS19" s="48">
        <v>75</v>
      </c>
      <c r="CT19" s="48">
        <v>79</v>
      </c>
      <c r="CU19" s="48">
        <v>78</v>
      </c>
      <c r="CV19" s="48"/>
      <c r="CW19" s="25">
        <f t="shared" si="22"/>
        <v>382</v>
      </c>
      <c r="CX19" s="55">
        <f t="shared" si="23"/>
        <v>76.400000000000006</v>
      </c>
      <c r="CY19" s="1">
        <v>83</v>
      </c>
      <c r="CZ19" s="1">
        <v>75</v>
      </c>
      <c r="DA19" s="1">
        <v>79</v>
      </c>
      <c r="DB19" s="1">
        <v>79</v>
      </c>
      <c r="DC19" s="1">
        <v>80</v>
      </c>
      <c r="DD19" s="48"/>
      <c r="DE19" s="25">
        <f t="shared" si="24"/>
        <v>396</v>
      </c>
      <c r="DF19" s="55">
        <f t="shared" si="25"/>
        <v>79.2</v>
      </c>
      <c r="DG19" s="1">
        <v>75</v>
      </c>
      <c r="DH19" s="1">
        <v>76</v>
      </c>
      <c r="DI19" s="1">
        <v>78</v>
      </c>
      <c r="DJ19" s="1">
        <v>75</v>
      </c>
      <c r="DK19" s="1">
        <v>83</v>
      </c>
      <c r="DL19" s="48"/>
      <c r="DM19" s="25">
        <f t="shared" si="26"/>
        <v>387</v>
      </c>
      <c r="DN19" s="55">
        <f t="shared" si="27"/>
        <v>77.400000000000006</v>
      </c>
      <c r="DO19" s="48">
        <v>79</v>
      </c>
      <c r="DP19" s="48">
        <v>74</v>
      </c>
      <c r="DQ19" s="48">
        <v>75</v>
      </c>
      <c r="DR19" s="48">
        <v>75</v>
      </c>
      <c r="DS19" s="48">
        <v>76</v>
      </c>
      <c r="DT19" s="48"/>
      <c r="DU19" s="25">
        <f t="shared" si="28"/>
        <v>379</v>
      </c>
      <c r="DV19" s="55">
        <f t="shared" si="29"/>
        <v>75.8</v>
      </c>
      <c r="DW19" s="48">
        <v>74</v>
      </c>
      <c r="DX19" s="48">
        <v>76</v>
      </c>
      <c r="DY19" s="48">
        <v>80</v>
      </c>
      <c r="DZ19" s="48">
        <v>76</v>
      </c>
      <c r="EA19" s="48">
        <v>80</v>
      </c>
      <c r="EB19" s="48"/>
      <c r="EC19" s="25">
        <f t="shared" si="30"/>
        <v>386</v>
      </c>
      <c r="ED19" s="26">
        <f t="shared" si="31"/>
        <v>77.2</v>
      </c>
      <c r="EG19" s="24">
        <f t="shared" si="32"/>
        <v>78.75</v>
      </c>
      <c r="EH19" s="24">
        <f t="shared" si="33"/>
        <v>76.25</v>
      </c>
      <c r="EI19" s="24">
        <f t="shared" si="34"/>
        <v>78.75</v>
      </c>
      <c r="EJ19" s="24">
        <f t="shared" si="35"/>
        <v>76.25</v>
      </c>
      <c r="EK19" s="24">
        <f t="shared" si="36"/>
        <v>82.25</v>
      </c>
      <c r="EL19" s="24"/>
      <c r="EM19" s="25">
        <f t="shared" si="37"/>
        <v>392.25</v>
      </c>
      <c r="EN19" s="26">
        <f t="shared" si="38"/>
        <v>78.45</v>
      </c>
    </row>
    <row r="20" spans="1:144" x14ac:dyDescent="0.25">
      <c r="A20" s="73">
        <v>14</v>
      </c>
      <c r="B20" s="149" t="s">
        <v>106</v>
      </c>
      <c r="C20" s="86" t="s">
        <v>200</v>
      </c>
      <c r="D20" s="87" t="s">
        <v>130</v>
      </c>
      <c r="E20" s="87">
        <v>2083</v>
      </c>
      <c r="F20" s="87" t="s">
        <v>140</v>
      </c>
      <c r="G20" s="89">
        <v>90</v>
      </c>
      <c r="H20" s="1">
        <v>81</v>
      </c>
      <c r="I20" s="1">
        <v>83</v>
      </c>
      <c r="J20" s="1">
        <v>83</v>
      </c>
      <c r="K20" s="1">
        <v>80</v>
      </c>
      <c r="L20" s="48"/>
      <c r="M20" s="25">
        <f t="shared" si="0"/>
        <v>417</v>
      </c>
      <c r="N20" s="55">
        <f t="shared" si="1"/>
        <v>83.4</v>
      </c>
      <c r="O20" s="88">
        <v>85</v>
      </c>
      <c r="P20" s="1">
        <v>82</v>
      </c>
      <c r="Q20" s="1">
        <v>84</v>
      </c>
      <c r="R20" s="1">
        <v>79</v>
      </c>
      <c r="S20" s="1">
        <v>80</v>
      </c>
      <c r="T20" s="48"/>
      <c r="U20" s="25">
        <f t="shared" si="2"/>
        <v>410</v>
      </c>
      <c r="V20" s="55">
        <f t="shared" si="3"/>
        <v>82</v>
      </c>
      <c r="W20" s="1">
        <v>79</v>
      </c>
      <c r="X20" s="48">
        <v>79</v>
      </c>
      <c r="Y20" s="1">
        <v>83</v>
      </c>
      <c r="Z20" s="1">
        <v>82</v>
      </c>
      <c r="AA20" s="1">
        <v>82</v>
      </c>
      <c r="AB20" s="48"/>
      <c r="AC20" s="25">
        <f t="shared" si="4"/>
        <v>405</v>
      </c>
      <c r="AD20" s="55">
        <f t="shared" si="5"/>
        <v>81</v>
      </c>
      <c r="AE20" s="1">
        <v>85</v>
      </c>
      <c r="AF20" s="1">
        <v>87</v>
      </c>
      <c r="AG20" s="1">
        <v>78</v>
      </c>
      <c r="AH20" s="1">
        <v>77</v>
      </c>
      <c r="AI20" s="1">
        <v>76</v>
      </c>
      <c r="AJ20" s="48"/>
      <c r="AK20" s="25">
        <f t="shared" si="6"/>
        <v>403</v>
      </c>
      <c r="AL20" s="55">
        <f t="shared" si="7"/>
        <v>80.599999999999994</v>
      </c>
      <c r="AM20" s="1">
        <v>79</v>
      </c>
      <c r="AN20" s="1">
        <v>81</v>
      </c>
      <c r="AO20" s="1">
        <v>81</v>
      </c>
      <c r="AP20" s="1">
        <v>81</v>
      </c>
      <c r="AQ20" s="1">
        <v>77</v>
      </c>
      <c r="AR20" s="48"/>
      <c r="AS20" s="57">
        <f t="shared" si="8"/>
        <v>399</v>
      </c>
      <c r="AT20" s="58">
        <f t="shared" si="9"/>
        <v>79.8</v>
      </c>
      <c r="AU20" s="1">
        <v>82</v>
      </c>
      <c r="AV20" s="1">
        <v>82</v>
      </c>
      <c r="AW20" s="1">
        <v>81</v>
      </c>
      <c r="AX20" s="1">
        <v>81</v>
      </c>
      <c r="AY20" s="1">
        <v>78</v>
      </c>
      <c r="AZ20" s="48"/>
      <c r="BA20" s="25">
        <f t="shared" si="10"/>
        <v>404</v>
      </c>
      <c r="BB20" s="55">
        <f t="shared" si="11"/>
        <v>80.8</v>
      </c>
      <c r="BC20" s="1">
        <v>76</v>
      </c>
      <c r="BD20" s="1">
        <v>81</v>
      </c>
      <c r="BE20" s="1">
        <v>85</v>
      </c>
      <c r="BF20" s="1">
        <v>82</v>
      </c>
      <c r="BG20" s="1">
        <v>78</v>
      </c>
      <c r="BH20" s="48"/>
      <c r="BI20" s="25">
        <f t="shared" si="12"/>
        <v>402</v>
      </c>
      <c r="BJ20" s="55">
        <f t="shared" si="13"/>
        <v>80.400000000000006</v>
      </c>
      <c r="BK20" s="1">
        <v>75</v>
      </c>
      <c r="BL20" s="1">
        <v>77</v>
      </c>
      <c r="BM20" s="1">
        <v>81</v>
      </c>
      <c r="BN20" s="1">
        <v>84</v>
      </c>
      <c r="BO20" s="1">
        <v>77</v>
      </c>
      <c r="BP20" s="48"/>
      <c r="BQ20" s="25">
        <f t="shared" si="14"/>
        <v>394</v>
      </c>
      <c r="BR20" s="55">
        <f t="shared" si="15"/>
        <v>78.8</v>
      </c>
      <c r="BS20" s="1"/>
      <c r="BT20" s="1"/>
      <c r="BU20" s="1"/>
      <c r="BV20" s="1"/>
      <c r="BW20" s="1"/>
      <c r="BX20" s="48"/>
      <c r="BY20" s="25">
        <f t="shared" si="16"/>
        <v>0</v>
      </c>
      <c r="BZ20" s="55" t="e">
        <f t="shared" si="17"/>
        <v>#DIV/0!</v>
      </c>
      <c r="CA20" s="1">
        <v>86</v>
      </c>
      <c r="CB20" s="1">
        <v>90</v>
      </c>
      <c r="CC20" s="1">
        <v>90</v>
      </c>
      <c r="CD20" s="1">
        <v>90</v>
      </c>
      <c r="CE20" s="1">
        <v>82</v>
      </c>
      <c r="CF20" s="48"/>
      <c r="CG20" s="25">
        <f t="shared" si="18"/>
        <v>438</v>
      </c>
      <c r="CH20" s="55">
        <f t="shared" si="19"/>
        <v>87.6</v>
      </c>
      <c r="CI20" s="48">
        <v>77</v>
      </c>
      <c r="CJ20" s="48">
        <v>81</v>
      </c>
      <c r="CK20" s="48">
        <v>84</v>
      </c>
      <c r="CL20" s="48">
        <v>83</v>
      </c>
      <c r="CM20" s="48">
        <v>83</v>
      </c>
      <c r="CN20" s="48"/>
      <c r="CO20" s="25">
        <f t="shared" si="20"/>
        <v>408</v>
      </c>
      <c r="CP20" s="55">
        <f t="shared" si="21"/>
        <v>81.599999999999994</v>
      </c>
      <c r="CQ20" s="48">
        <v>79</v>
      </c>
      <c r="CR20" s="48">
        <v>80</v>
      </c>
      <c r="CS20" s="48">
        <v>77</v>
      </c>
      <c r="CT20" s="48">
        <v>84</v>
      </c>
      <c r="CU20" s="48">
        <v>84</v>
      </c>
      <c r="CV20" s="48"/>
      <c r="CW20" s="25">
        <f t="shared" si="22"/>
        <v>404</v>
      </c>
      <c r="CX20" s="55">
        <f t="shared" si="23"/>
        <v>80.8</v>
      </c>
      <c r="CY20" s="1">
        <v>82</v>
      </c>
      <c r="CZ20" s="1">
        <v>81</v>
      </c>
      <c r="DA20" s="1">
        <v>80</v>
      </c>
      <c r="DB20" s="1">
        <v>77</v>
      </c>
      <c r="DC20" s="1">
        <v>82</v>
      </c>
      <c r="DD20" s="48"/>
      <c r="DE20" s="25">
        <f t="shared" si="24"/>
        <v>402</v>
      </c>
      <c r="DF20" s="55">
        <f t="shared" si="25"/>
        <v>80.400000000000006</v>
      </c>
      <c r="DG20" s="1">
        <v>81</v>
      </c>
      <c r="DH20" s="1">
        <v>82</v>
      </c>
      <c r="DI20" s="1">
        <v>84</v>
      </c>
      <c r="DJ20" s="1">
        <v>79</v>
      </c>
      <c r="DK20" s="1">
        <v>82</v>
      </c>
      <c r="DL20" s="48"/>
      <c r="DM20" s="25">
        <f t="shared" si="26"/>
        <v>408</v>
      </c>
      <c r="DN20" s="55">
        <f t="shared" si="27"/>
        <v>81.599999999999994</v>
      </c>
      <c r="DO20" s="48">
        <v>72</v>
      </c>
      <c r="DP20" s="48">
        <v>74</v>
      </c>
      <c r="DQ20" s="48">
        <v>75</v>
      </c>
      <c r="DR20" s="48">
        <v>75</v>
      </c>
      <c r="DS20" s="48">
        <v>76</v>
      </c>
      <c r="DT20" s="48"/>
      <c r="DU20" s="25">
        <f t="shared" si="28"/>
        <v>372</v>
      </c>
      <c r="DV20" s="55">
        <f t="shared" si="29"/>
        <v>74.400000000000006</v>
      </c>
      <c r="DW20" s="48">
        <v>75</v>
      </c>
      <c r="DX20" s="48">
        <v>76</v>
      </c>
      <c r="DY20" s="48">
        <v>83</v>
      </c>
      <c r="DZ20" s="48">
        <v>85</v>
      </c>
      <c r="EA20" s="48">
        <v>83</v>
      </c>
      <c r="EB20" s="48"/>
      <c r="EC20" s="25">
        <f t="shared" si="30"/>
        <v>402</v>
      </c>
      <c r="ED20" s="26">
        <f t="shared" si="31"/>
        <v>80.400000000000006</v>
      </c>
      <c r="EG20" s="24">
        <f t="shared" si="32"/>
        <v>84.5</v>
      </c>
      <c r="EH20" s="24">
        <f t="shared" si="33"/>
        <v>81.5</v>
      </c>
      <c r="EI20" s="24">
        <f t="shared" si="34"/>
        <v>82.75</v>
      </c>
      <c r="EJ20" s="24">
        <f t="shared" si="35"/>
        <v>79.5</v>
      </c>
      <c r="EK20" s="24">
        <f t="shared" si="36"/>
        <v>81</v>
      </c>
      <c r="EL20" s="24"/>
      <c r="EM20" s="25">
        <f t="shared" si="37"/>
        <v>409.25</v>
      </c>
      <c r="EN20" s="26">
        <f t="shared" si="38"/>
        <v>81.849999999999994</v>
      </c>
    </row>
    <row r="21" spans="1:144" x14ac:dyDescent="0.25">
      <c r="A21" s="73">
        <v>15</v>
      </c>
      <c r="B21" s="138" t="s">
        <v>107</v>
      </c>
      <c r="C21" s="81" t="s">
        <v>201</v>
      </c>
      <c r="D21" s="84" t="s">
        <v>131</v>
      </c>
      <c r="E21" s="84">
        <v>2084</v>
      </c>
      <c r="F21" s="84" t="s">
        <v>141</v>
      </c>
      <c r="G21" s="89">
        <v>90</v>
      </c>
      <c r="H21" s="1">
        <v>80</v>
      </c>
      <c r="I21" s="1">
        <v>80</v>
      </c>
      <c r="J21" s="1">
        <v>86</v>
      </c>
      <c r="K21" s="1">
        <v>86</v>
      </c>
      <c r="L21" s="48"/>
      <c r="M21" s="25">
        <f t="shared" si="0"/>
        <v>422</v>
      </c>
      <c r="N21" s="55">
        <f t="shared" si="1"/>
        <v>84.4</v>
      </c>
      <c r="O21" s="88">
        <v>81</v>
      </c>
      <c r="P21" s="1">
        <v>78</v>
      </c>
      <c r="Q21" s="1">
        <v>82</v>
      </c>
      <c r="R21" s="1">
        <v>81</v>
      </c>
      <c r="S21" s="1">
        <v>84</v>
      </c>
      <c r="T21" s="48"/>
      <c r="U21" s="25">
        <f t="shared" si="2"/>
        <v>406</v>
      </c>
      <c r="V21" s="55">
        <f t="shared" si="3"/>
        <v>81.2</v>
      </c>
      <c r="W21" s="1">
        <v>74</v>
      </c>
      <c r="X21" s="1">
        <v>82</v>
      </c>
      <c r="Y21" s="1">
        <v>79</v>
      </c>
      <c r="Z21" s="1">
        <v>84</v>
      </c>
      <c r="AA21" s="1">
        <v>84</v>
      </c>
      <c r="AB21" s="48"/>
      <c r="AC21" s="25">
        <f t="shared" si="4"/>
        <v>403</v>
      </c>
      <c r="AD21" s="55">
        <f t="shared" si="5"/>
        <v>80.599999999999994</v>
      </c>
      <c r="AE21" s="1">
        <v>85</v>
      </c>
      <c r="AF21" s="1">
        <v>87</v>
      </c>
      <c r="AG21" s="1">
        <v>77</v>
      </c>
      <c r="AH21" s="1">
        <v>82</v>
      </c>
      <c r="AI21" s="1">
        <v>81</v>
      </c>
      <c r="AJ21" s="48"/>
      <c r="AK21" s="25">
        <f t="shared" si="6"/>
        <v>412</v>
      </c>
      <c r="AL21" s="55">
        <f t="shared" si="7"/>
        <v>82.4</v>
      </c>
      <c r="AM21" s="1">
        <v>74</v>
      </c>
      <c r="AN21" s="1">
        <v>74</v>
      </c>
      <c r="AO21" s="1">
        <v>78</v>
      </c>
      <c r="AP21" s="1">
        <v>80</v>
      </c>
      <c r="AQ21" s="1">
        <v>76</v>
      </c>
      <c r="AR21" s="48"/>
      <c r="AS21" s="57">
        <f t="shared" si="8"/>
        <v>382</v>
      </c>
      <c r="AT21" s="58">
        <f t="shared" si="9"/>
        <v>76.400000000000006</v>
      </c>
      <c r="AU21" s="1">
        <v>85</v>
      </c>
      <c r="AV21" s="48">
        <v>80</v>
      </c>
      <c r="AW21" s="1">
        <v>82</v>
      </c>
      <c r="AX21" s="1">
        <v>87</v>
      </c>
      <c r="AY21" s="1">
        <v>81</v>
      </c>
      <c r="AZ21" s="48"/>
      <c r="BA21" s="25">
        <f t="shared" si="10"/>
        <v>415</v>
      </c>
      <c r="BB21" s="55">
        <f t="shared" si="11"/>
        <v>83</v>
      </c>
      <c r="BC21" s="1">
        <v>82</v>
      </c>
      <c r="BD21" s="1">
        <v>82</v>
      </c>
      <c r="BE21" s="1">
        <v>82</v>
      </c>
      <c r="BF21" s="1">
        <v>84</v>
      </c>
      <c r="BG21" s="1">
        <v>85</v>
      </c>
      <c r="BH21" s="48"/>
      <c r="BI21" s="25">
        <f t="shared" si="12"/>
        <v>415</v>
      </c>
      <c r="BJ21" s="55">
        <f t="shared" si="13"/>
        <v>83</v>
      </c>
      <c r="BK21" s="1">
        <v>78</v>
      </c>
      <c r="BL21" s="1">
        <v>80</v>
      </c>
      <c r="BM21" s="1">
        <v>89</v>
      </c>
      <c r="BN21" s="1">
        <v>92</v>
      </c>
      <c r="BO21" s="1">
        <v>93</v>
      </c>
      <c r="BP21" s="48"/>
      <c r="BQ21" s="25">
        <f t="shared" si="14"/>
        <v>432</v>
      </c>
      <c r="BR21" s="55">
        <f t="shared" si="15"/>
        <v>86.4</v>
      </c>
      <c r="BS21" s="1"/>
      <c r="BT21" s="48"/>
      <c r="BU21" s="1"/>
      <c r="BV21" s="1"/>
      <c r="BW21" s="1"/>
      <c r="BX21" s="48"/>
      <c r="BY21" s="25">
        <f t="shared" si="16"/>
        <v>0</v>
      </c>
      <c r="BZ21" s="55" t="e">
        <f t="shared" si="17"/>
        <v>#DIV/0!</v>
      </c>
      <c r="CA21" s="1">
        <v>85</v>
      </c>
      <c r="CB21" s="48">
        <v>90</v>
      </c>
      <c r="CC21" s="1">
        <v>80</v>
      </c>
      <c r="CD21" s="1">
        <v>88</v>
      </c>
      <c r="CE21" s="1">
        <v>82</v>
      </c>
      <c r="CF21" s="48"/>
      <c r="CG21" s="25">
        <f t="shared" si="18"/>
        <v>425</v>
      </c>
      <c r="CH21" s="55">
        <f t="shared" si="19"/>
        <v>85</v>
      </c>
      <c r="CI21" s="48">
        <v>79</v>
      </c>
      <c r="CJ21" s="48">
        <v>82</v>
      </c>
      <c r="CK21" s="48">
        <v>84</v>
      </c>
      <c r="CL21" s="48">
        <v>86</v>
      </c>
      <c r="CM21" s="48">
        <v>86</v>
      </c>
      <c r="CN21" s="48"/>
      <c r="CO21" s="25">
        <f t="shared" si="20"/>
        <v>417</v>
      </c>
      <c r="CP21" s="55">
        <f t="shared" si="21"/>
        <v>83.4</v>
      </c>
      <c r="CQ21" s="48">
        <v>81</v>
      </c>
      <c r="CR21" s="48">
        <v>74</v>
      </c>
      <c r="CS21" s="48">
        <v>75</v>
      </c>
      <c r="CT21" s="48">
        <v>87</v>
      </c>
      <c r="CU21" s="48">
        <v>83</v>
      </c>
      <c r="CV21" s="48"/>
      <c r="CW21" s="25">
        <f t="shared" si="22"/>
        <v>400</v>
      </c>
      <c r="CX21" s="55">
        <f t="shared" si="23"/>
        <v>80</v>
      </c>
      <c r="CY21" s="1">
        <v>86</v>
      </c>
      <c r="CZ21" s="48">
        <v>78</v>
      </c>
      <c r="DA21" s="1">
        <v>89</v>
      </c>
      <c r="DB21" s="1">
        <v>86</v>
      </c>
      <c r="DC21" s="1">
        <v>84</v>
      </c>
      <c r="DD21" s="48"/>
      <c r="DE21" s="25">
        <f t="shared" si="24"/>
        <v>423</v>
      </c>
      <c r="DF21" s="55">
        <f t="shared" si="25"/>
        <v>84.6</v>
      </c>
      <c r="DG21" s="1">
        <v>81</v>
      </c>
      <c r="DH21" s="1">
        <v>83</v>
      </c>
      <c r="DI21" s="1">
        <v>80</v>
      </c>
      <c r="DJ21" s="1">
        <v>80</v>
      </c>
      <c r="DK21" s="1">
        <v>84</v>
      </c>
      <c r="DL21" s="48"/>
      <c r="DM21" s="25">
        <f t="shared" si="26"/>
        <v>408</v>
      </c>
      <c r="DN21" s="55">
        <f t="shared" si="27"/>
        <v>81.599999999999994</v>
      </c>
      <c r="DO21" s="48">
        <v>76</v>
      </c>
      <c r="DP21" s="48">
        <v>74</v>
      </c>
      <c r="DQ21" s="48">
        <v>75</v>
      </c>
      <c r="DR21" s="48">
        <v>75</v>
      </c>
      <c r="DS21" s="48">
        <v>76</v>
      </c>
      <c r="DT21" s="48"/>
      <c r="DU21" s="25">
        <f t="shared" si="28"/>
        <v>376</v>
      </c>
      <c r="DV21" s="55">
        <f t="shared" si="29"/>
        <v>75.2</v>
      </c>
      <c r="DW21" s="48">
        <v>76</v>
      </c>
      <c r="DX21" s="48">
        <v>82</v>
      </c>
      <c r="DY21" s="48">
        <v>82</v>
      </c>
      <c r="DZ21" s="48">
        <v>86</v>
      </c>
      <c r="EA21" s="48">
        <v>83</v>
      </c>
      <c r="EB21" s="48"/>
      <c r="EC21" s="25">
        <f t="shared" si="30"/>
        <v>409</v>
      </c>
      <c r="ED21" s="26">
        <f t="shared" si="31"/>
        <v>81.8</v>
      </c>
      <c r="EG21" s="24">
        <f t="shared" si="32"/>
        <v>84.5</v>
      </c>
      <c r="EH21" s="24">
        <f t="shared" si="33"/>
        <v>79.75</v>
      </c>
      <c r="EI21" s="24">
        <f t="shared" si="34"/>
        <v>82.75</v>
      </c>
      <c r="EJ21" s="24">
        <f t="shared" si="35"/>
        <v>83.25</v>
      </c>
      <c r="EK21" s="24">
        <f t="shared" si="36"/>
        <v>84.5</v>
      </c>
      <c r="EL21" s="24"/>
      <c r="EM21" s="25">
        <f t="shared" si="37"/>
        <v>414.75</v>
      </c>
      <c r="EN21" s="26">
        <f t="shared" si="38"/>
        <v>82.95</v>
      </c>
    </row>
    <row r="22" spans="1:144" x14ac:dyDescent="0.25">
      <c r="A22" s="73">
        <v>16</v>
      </c>
      <c r="B22" s="139" t="s">
        <v>108</v>
      </c>
      <c r="C22" s="81" t="s">
        <v>202</v>
      </c>
      <c r="D22" s="84" t="s">
        <v>132</v>
      </c>
      <c r="E22" s="84">
        <v>2087</v>
      </c>
      <c r="F22" s="84" t="s">
        <v>141</v>
      </c>
      <c r="G22" s="89">
        <v>92</v>
      </c>
      <c r="H22" s="48">
        <v>91</v>
      </c>
      <c r="I22" s="48">
        <v>93</v>
      </c>
      <c r="J22" s="1">
        <v>95</v>
      </c>
      <c r="K22" s="48">
        <v>90</v>
      </c>
      <c r="L22" s="48"/>
      <c r="M22" s="25">
        <f t="shared" si="0"/>
        <v>461</v>
      </c>
      <c r="N22" s="55">
        <f t="shared" si="1"/>
        <v>92.2</v>
      </c>
      <c r="O22" s="88">
        <v>92</v>
      </c>
      <c r="P22" s="48">
        <v>90</v>
      </c>
      <c r="Q22" s="48">
        <v>90</v>
      </c>
      <c r="R22" s="48">
        <v>93</v>
      </c>
      <c r="S22" s="48">
        <v>94</v>
      </c>
      <c r="T22" s="48"/>
      <c r="U22" s="25">
        <f t="shared" si="2"/>
        <v>459</v>
      </c>
      <c r="V22" s="55">
        <f t="shared" si="3"/>
        <v>91.8</v>
      </c>
      <c r="W22" s="48">
        <v>90</v>
      </c>
      <c r="X22" s="48">
        <v>91</v>
      </c>
      <c r="Y22" s="48">
        <v>92</v>
      </c>
      <c r="Z22" s="48">
        <v>91</v>
      </c>
      <c r="AA22" s="48">
        <v>93</v>
      </c>
      <c r="AB22" s="48"/>
      <c r="AC22" s="25">
        <f t="shared" si="4"/>
        <v>457</v>
      </c>
      <c r="AD22" s="55">
        <f t="shared" si="5"/>
        <v>91.4</v>
      </c>
      <c r="AE22" s="48">
        <v>90</v>
      </c>
      <c r="AF22" s="48">
        <v>92</v>
      </c>
      <c r="AG22" s="48">
        <v>86</v>
      </c>
      <c r="AH22" s="48">
        <v>85</v>
      </c>
      <c r="AI22" s="48">
        <v>85</v>
      </c>
      <c r="AJ22" s="48"/>
      <c r="AK22" s="25">
        <f t="shared" si="6"/>
        <v>438</v>
      </c>
      <c r="AL22" s="55">
        <f t="shared" si="7"/>
        <v>87.6</v>
      </c>
      <c r="AM22" s="48">
        <v>83</v>
      </c>
      <c r="AN22" s="48">
        <v>84</v>
      </c>
      <c r="AO22" s="48">
        <v>82</v>
      </c>
      <c r="AP22" s="48">
        <v>82</v>
      </c>
      <c r="AQ22" s="48">
        <v>77</v>
      </c>
      <c r="AR22" s="48"/>
      <c r="AS22" s="57">
        <f t="shared" si="8"/>
        <v>408</v>
      </c>
      <c r="AT22" s="58">
        <f t="shared" si="9"/>
        <v>81.599999999999994</v>
      </c>
      <c r="AU22" s="48">
        <v>89</v>
      </c>
      <c r="AV22" s="48">
        <v>88</v>
      </c>
      <c r="AW22" s="48">
        <v>81</v>
      </c>
      <c r="AX22" s="48">
        <v>90</v>
      </c>
      <c r="AY22" s="48">
        <v>81</v>
      </c>
      <c r="AZ22" s="48"/>
      <c r="BA22" s="25">
        <f t="shared" si="10"/>
        <v>429</v>
      </c>
      <c r="BB22" s="55">
        <f t="shared" si="11"/>
        <v>85.8</v>
      </c>
      <c r="BC22" s="48">
        <v>89</v>
      </c>
      <c r="BD22" s="48">
        <v>88</v>
      </c>
      <c r="BE22" s="48">
        <v>86</v>
      </c>
      <c r="BF22" s="48">
        <v>86</v>
      </c>
      <c r="BG22" s="48">
        <v>83</v>
      </c>
      <c r="BH22" s="48"/>
      <c r="BI22" s="25">
        <f t="shared" si="12"/>
        <v>432</v>
      </c>
      <c r="BJ22" s="55">
        <f t="shared" si="13"/>
        <v>86.4</v>
      </c>
      <c r="BK22" s="48">
        <v>85</v>
      </c>
      <c r="BL22" s="48">
        <v>86</v>
      </c>
      <c r="BM22" s="48">
        <v>82</v>
      </c>
      <c r="BN22" s="48">
        <v>87</v>
      </c>
      <c r="BO22" s="48">
        <v>84</v>
      </c>
      <c r="BP22" s="48"/>
      <c r="BQ22" s="25">
        <f t="shared" si="14"/>
        <v>424</v>
      </c>
      <c r="BR22" s="55">
        <f t="shared" si="15"/>
        <v>84.8</v>
      </c>
      <c r="BS22" s="48"/>
      <c r="BT22" s="48"/>
      <c r="BU22" s="48"/>
      <c r="BV22" s="48"/>
      <c r="BW22" s="48"/>
      <c r="BX22" s="48"/>
      <c r="BY22" s="25">
        <f t="shared" si="16"/>
        <v>0</v>
      </c>
      <c r="BZ22" s="55" t="e">
        <f t="shared" si="17"/>
        <v>#DIV/0!</v>
      </c>
      <c r="CA22" s="48">
        <v>90</v>
      </c>
      <c r="CB22" s="48">
        <v>92</v>
      </c>
      <c r="CC22" s="48">
        <v>84</v>
      </c>
      <c r="CD22" s="48">
        <v>87</v>
      </c>
      <c r="CE22" s="48">
        <v>94</v>
      </c>
      <c r="CF22" s="48"/>
      <c r="CG22" s="25">
        <f t="shared" si="18"/>
        <v>447</v>
      </c>
      <c r="CH22" s="55">
        <f t="shared" si="19"/>
        <v>89.4</v>
      </c>
      <c r="CI22" s="48">
        <v>80</v>
      </c>
      <c r="CJ22" s="48">
        <v>88</v>
      </c>
      <c r="CK22" s="48">
        <v>85</v>
      </c>
      <c r="CL22" s="48">
        <v>86</v>
      </c>
      <c r="CM22" s="48">
        <v>87</v>
      </c>
      <c r="CN22" s="48"/>
      <c r="CO22" s="25">
        <f t="shared" si="20"/>
        <v>426</v>
      </c>
      <c r="CP22" s="55">
        <f t="shared" si="21"/>
        <v>85.2</v>
      </c>
      <c r="CQ22" s="48">
        <v>82</v>
      </c>
      <c r="CR22" s="48">
        <v>85</v>
      </c>
      <c r="CS22" s="48">
        <v>80</v>
      </c>
      <c r="CT22" s="48">
        <v>89</v>
      </c>
      <c r="CU22" s="48">
        <v>86</v>
      </c>
      <c r="CV22" s="48"/>
      <c r="CW22" s="25">
        <f t="shared" si="22"/>
        <v>422</v>
      </c>
      <c r="CX22" s="55">
        <f t="shared" si="23"/>
        <v>84.4</v>
      </c>
      <c r="CY22" s="48">
        <v>92</v>
      </c>
      <c r="CZ22" s="48">
        <v>92</v>
      </c>
      <c r="DA22" s="48">
        <v>90</v>
      </c>
      <c r="DB22" s="48">
        <v>91</v>
      </c>
      <c r="DC22" s="48">
        <v>94</v>
      </c>
      <c r="DD22" s="48"/>
      <c r="DE22" s="25">
        <f t="shared" si="24"/>
        <v>459</v>
      </c>
      <c r="DF22" s="55">
        <f t="shared" si="25"/>
        <v>91.8</v>
      </c>
      <c r="DG22" s="48">
        <v>90</v>
      </c>
      <c r="DH22" s="48">
        <v>93</v>
      </c>
      <c r="DI22" s="48">
        <v>92</v>
      </c>
      <c r="DJ22" s="48">
        <v>90</v>
      </c>
      <c r="DK22" s="48">
        <v>91</v>
      </c>
      <c r="DL22" s="48"/>
      <c r="DM22" s="25">
        <f t="shared" si="26"/>
        <v>456</v>
      </c>
      <c r="DN22" s="55">
        <f t="shared" si="27"/>
        <v>91.2</v>
      </c>
      <c r="DO22" s="48">
        <v>76</v>
      </c>
      <c r="DP22" s="48">
        <v>74</v>
      </c>
      <c r="DQ22" s="48">
        <v>76</v>
      </c>
      <c r="DR22" s="48">
        <v>77</v>
      </c>
      <c r="DS22" s="48">
        <v>76</v>
      </c>
      <c r="DT22" s="48"/>
      <c r="DU22" s="25">
        <f t="shared" si="28"/>
        <v>379</v>
      </c>
      <c r="DV22" s="55">
        <f t="shared" si="29"/>
        <v>75.8</v>
      </c>
      <c r="DW22" s="48">
        <v>78</v>
      </c>
      <c r="DX22" s="48">
        <v>89</v>
      </c>
      <c r="DY22" s="48">
        <v>88</v>
      </c>
      <c r="DZ22" s="48">
        <v>92</v>
      </c>
      <c r="EA22" s="48">
        <v>84</v>
      </c>
      <c r="EB22" s="48"/>
      <c r="EC22" s="25">
        <f t="shared" si="30"/>
        <v>431</v>
      </c>
      <c r="ED22" s="26">
        <f t="shared" si="31"/>
        <v>86.2</v>
      </c>
      <c r="EG22" s="24">
        <f t="shared" si="32"/>
        <v>91.5</v>
      </c>
      <c r="EH22" s="24">
        <f t="shared" si="33"/>
        <v>91.5</v>
      </c>
      <c r="EI22" s="24">
        <f t="shared" si="34"/>
        <v>91.25</v>
      </c>
      <c r="EJ22" s="24">
        <f t="shared" si="35"/>
        <v>92.25</v>
      </c>
      <c r="EK22" s="24">
        <f t="shared" si="36"/>
        <v>92.25</v>
      </c>
      <c r="EL22" s="24"/>
      <c r="EM22" s="25">
        <f t="shared" si="37"/>
        <v>458.75</v>
      </c>
      <c r="EN22" s="26">
        <f t="shared" si="38"/>
        <v>91.75</v>
      </c>
    </row>
    <row r="23" spans="1:144" x14ac:dyDescent="0.25">
      <c r="A23" s="73">
        <v>17</v>
      </c>
      <c r="B23" s="136" t="s">
        <v>109</v>
      </c>
      <c r="C23" s="81" t="s">
        <v>203</v>
      </c>
      <c r="D23" s="84" t="s">
        <v>133</v>
      </c>
      <c r="E23" s="84">
        <v>2077</v>
      </c>
      <c r="F23" s="84" t="s">
        <v>141</v>
      </c>
      <c r="G23" s="89">
        <v>93</v>
      </c>
      <c r="H23" s="48">
        <v>93</v>
      </c>
      <c r="I23" s="48">
        <v>94</v>
      </c>
      <c r="J23" s="48">
        <v>93</v>
      </c>
      <c r="K23" s="48">
        <v>92</v>
      </c>
      <c r="L23" s="48"/>
      <c r="M23" s="25">
        <f t="shared" si="0"/>
        <v>465</v>
      </c>
      <c r="N23" s="55">
        <f t="shared" si="1"/>
        <v>93</v>
      </c>
      <c r="O23" s="88">
        <v>90</v>
      </c>
      <c r="P23" s="48">
        <v>93</v>
      </c>
      <c r="Q23" s="48">
        <v>92</v>
      </c>
      <c r="R23" s="48">
        <v>96</v>
      </c>
      <c r="S23" s="48">
        <v>95</v>
      </c>
      <c r="T23" s="48"/>
      <c r="U23" s="25">
        <f t="shared" si="2"/>
        <v>466</v>
      </c>
      <c r="V23" s="55">
        <f t="shared" si="3"/>
        <v>93.2</v>
      </c>
      <c r="W23" s="48">
        <v>90</v>
      </c>
      <c r="X23" s="48">
        <v>92</v>
      </c>
      <c r="Y23" s="48">
        <v>96</v>
      </c>
      <c r="Z23" s="48">
        <v>93</v>
      </c>
      <c r="AA23" s="48">
        <v>95</v>
      </c>
      <c r="AB23" s="48"/>
      <c r="AC23" s="25">
        <f t="shared" si="4"/>
        <v>466</v>
      </c>
      <c r="AD23" s="55">
        <f t="shared" si="5"/>
        <v>93.2</v>
      </c>
      <c r="AE23" s="48">
        <v>82</v>
      </c>
      <c r="AF23" s="48">
        <v>90</v>
      </c>
      <c r="AG23" s="48">
        <v>82</v>
      </c>
      <c r="AH23" s="48">
        <v>82</v>
      </c>
      <c r="AI23" s="48">
        <v>85</v>
      </c>
      <c r="AJ23" s="48"/>
      <c r="AK23" s="25">
        <f t="shared" si="6"/>
        <v>421</v>
      </c>
      <c r="AL23" s="55">
        <f t="shared" si="7"/>
        <v>84.2</v>
      </c>
      <c r="AM23" s="48">
        <v>83</v>
      </c>
      <c r="AN23" s="48">
        <v>83</v>
      </c>
      <c r="AO23" s="48">
        <v>89</v>
      </c>
      <c r="AP23" s="48">
        <v>85</v>
      </c>
      <c r="AQ23" s="48">
        <v>84</v>
      </c>
      <c r="AR23" s="48"/>
      <c r="AS23" s="57">
        <f t="shared" si="8"/>
        <v>424</v>
      </c>
      <c r="AT23" s="58">
        <f t="shared" si="9"/>
        <v>84.8</v>
      </c>
      <c r="AU23" s="48">
        <v>84</v>
      </c>
      <c r="AV23" s="48">
        <v>87</v>
      </c>
      <c r="AW23" s="48">
        <v>84</v>
      </c>
      <c r="AX23" s="48">
        <v>90</v>
      </c>
      <c r="AY23" s="48">
        <v>82</v>
      </c>
      <c r="AZ23" s="48"/>
      <c r="BA23" s="25">
        <f t="shared" si="10"/>
        <v>427</v>
      </c>
      <c r="BB23" s="55">
        <f t="shared" si="11"/>
        <v>85.4</v>
      </c>
      <c r="BC23" s="48">
        <v>87</v>
      </c>
      <c r="BD23" s="48">
        <v>88</v>
      </c>
      <c r="BE23" s="48">
        <v>88</v>
      </c>
      <c r="BF23" s="48">
        <v>87</v>
      </c>
      <c r="BG23" s="48">
        <v>86</v>
      </c>
      <c r="BH23" s="48"/>
      <c r="BI23" s="25">
        <f t="shared" si="12"/>
        <v>436</v>
      </c>
      <c r="BJ23" s="55">
        <f t="shared" si="13"/>
        <v>87.2</v>
      </c>
      <c r="BK23" s="48">
        <v>83</v>
      </c>
      <c r="BL23" s="48">
        <v>81</v>
      </c>
      <c r="BM23" s="48">
        <v>87</v>
      </c>
      <c r="BN23" s="48">
        <v>85</v>
      </c>
      <c r="BO23" s="48">
        <v>87</v>
      </c>
      <c r="BP23" s="48"/>
      <c r="BQ23" s="25">
        <f t="shared" si="14"/>
        <v>423</v>
      </c>
      <c r="BR23" s="55">
        <f t="shared" si="15"/>
        <v>84.6</v>
      </c>
      <c r="BS23" s="48"/>
      <c r="BT23" s="48"/>
      <c r="BU23" s="48"/>
      <c r="BV23" s="48"/>
      <c r="BW23" s="48"/>
      <c r="BX23" s="48"/>
      <c r="BY23" s="25">
        <f t="shared" si="16"/>
        <v>0</v>
      </c>
      <c r="BZ23" s="55" t="e">
        <f t="shared" si="17"/>
        <v>#DIV/0!</v>
      </c>
      <c r="CA23" s="48">
        <v>84</v>
      </c>
      <c r="CB23" s="48">
        <v>84</v>
      </c>
      <c r="CC23" s="48">
        <v>87</v>
      </c>
      <c r="CD23" s="48">
        <v>85</v>
      </c>
      <c r="CE23" s="48">
        <v>98</v>
      </c>
      <c r="CF23" s="48"/>
      <c r="CG23" s="25">
        <f t="shared" si="18"/>
        <v>438</v>
      </c>
      <c r="CH23" s="55">
        <f t="shared" si="19"/>
        <v>87.6</v>
      </c>
      <c r="CI23" s="48">
        <v>78</v>
      </c>
      <c r="CJ23" s="48">
        <v>85</v>
      </c>
      <c r="CK23" s="48">
        <v>86</v>
      </c>
      <c r="CL23" s="48">
        <v>89</v>
      </c>
      <c r="CM23" s="48">
        <v>91</v>
      </c>
      <c r="CN23" s="48"/>
      <c r="CO23" s="25">
        <f t="shared" si="20"/>
        <v>429</v>
      </c>
      <c r="CP23" s="55">
        <f t="shared" si="21"/>
        <v>85.8</v>
      </c>
      <c r="CQ23" s="48">
        <v>81</v>
      </c>
      <c r="CR23" s="48">
        <v>84</v>
      </c>
      <c r="CS23" s="48">
        <v>88</v>
      </c>
      <c r="CT23" s="48">
        <v>93</v>
      </c>
      <c r="CU23" s="48">
        <v>94</v>
      </c>
      <c r="CV23" s="48"/>
      <c r="CW23" s="25">
        <f t="shared" si="22"/>
        <v>440</v>
      </c>
      <c r="CX23" s="55">
        <f t="shared" si="23"/>
        <v>88</v>
      </c>
      <c r="CY23" s="48">
        <v>91</v>
      </c>
      <c r="CZ23" s="48">
        <v>90</v>
      </c>
      <c r="DA23" s="48">
        <v>91</v>
      </c>
      <c r="DB23" s="48">
        <v>91</v>
      </c>
      <c r="DC23" s="48">
        <v>93</v>
      </c>
      <c r="DD23" s="48"/>
      <c r="DE23" s="25">
        <f t="shared" si="24"/>
        <v>456</v>
      </c>
      <c r="DF23" s="55">
        <f t="shared" si="25"/>
        <v>91.2</v>
      </c>
      <c r="DG23" s="48">
        <v>92</v>
      </c>
      <c r="DH23" s="48">
        <v>94</v>
      </c>
      <c r="DI23" s="48">
        <v>95</v>
      </c>
      <c r="DJ23" s="48">
        <v>94</v>
      </c>
      <c r="DK23" s="48">
        <v>92</v>
      </c>
      <c r="DL23" s="48"/>
      <c r="DM23" s="25">
        <f t="shared" si="26"/>
        <v>467</v>
      </c>
      <c r="DN23" s="55">
        <f t="shared" si="27"/>
        <v>93.4</v>
      </c>
      <c r="DO23" s="48">
        <v>82</v>
      </c>
      <c r="DP23" s="48">
        <v>74</v>
      </c>
      <c r="DQ23" s="48">
        <v>77</v>
      </c>
      <c r="DR23" s="48">
        <v>78</v>
      </c>
      <c r="DS23" s="48">
        <v>77</v>
      </c>
      <c r="DT23" s="48"/>
      <c r="DU23" s="25">
        <f t="shared" si="28"/>
        <v>388</v>
      </c>
      <c r="DV23" s="55">
        <f t="shared" si="29"/>
        <v>77.599999999999994</v>
      </c>
      <c r="DW23" s="48">
        <v>80</v>
      </c>
      <c r="DX23" s="48">
        <v>82</v>
      </c>
      <c r="DY23" s="48">
        <v>87</v>
      </c>
      <c r="DZ23" s="48">
        <v>92</v>
      </c>
      <c r="EA23" s="48">
        <v>85</v>
      </c>
      <c r="EB23" s="48"/>
      <c r="EC23" s="25">
        <f t="shared" si="30"/>
        <v>426</v>
      </c>
      <c r="ED23" s="26">
        <f t="shared" si="31"/>
        <v>85.2</v>
      </c>
      <c r="EG23" s="24">
        <f t="shared" si="32"/>
        <v>91.5</v>
      </c>
      <c r="EH23" s="24">
        <f t="shared" si="33"/>
        <v>92.5</v>
      </c>
      <c r="EI23" s="24">
        <f t="shared" si="34"/>
        <v>93</v>
      </c>
      <c r="EJ23" s="24">
        <f t="shared" si="35"/>
        <v>93.5</v>
      </c>
      <c r="EK23" s="24">
        <f t="shared" si="36"/>
        <v>93</v>
      </c>
      <c r="EL23" s="24"/>
      <c r="EM23" s="25">
        <f t="shared" si="37"/>
        <v>463.5</v>
      </c>
      <c r="EN23" s="26">
        <f t="shared" si="38"/>
        <v>92.7</v>
      </c>
    </row>
    <row r="24" spans="1:144" x14ac:dyDescent="0.25">
      <c r="A24" s="73">
        <v>18</v>
      </c>
      <c r="B24" s="136" t="s">
        <v>110</v>
      </c>
      <c r="C24" s="81" t="s">
        <v>204</v>
      </c>
      <c r="D24" s="84" t="s">
        <v>134</v>
      </c>
      <c r="E24" s="84">
        <v>2078</v>
      </c>
      <c r="F24" s="84" t="s">
        <v>140</v>
      </c>
      <c r="G24" s="89">
        <v>91</v>
      </c>
      <c r="H24" s="48">
        <v>86</v>
      </c>
      <c r="I24" s="1">
        <v>90</v>
      </c>
      <c r="J24" s="48">
        <v>92</v>
      </c>
      <c r="K24" s="1">
        <v>87</v>
      </c>
      <c r="L24" s="48"/>
      <c r="M24" s="25">
        <f t="shared" si="0"/>
        <v>446</v>
      </c>
      <c r="N24" s="55">
        <f t="shared" si="1"/>
        <v>89.2</v>
      </c>
      <c r="O24" s="88">
        <v>91</v>
      </c>
      <c r="P24" s="1">
        <v>93</v>
      </c>
      <c r="Q24" s="48">
        <v>93</v>
      </c>
      <c r="R24" s="1">
        <v>89</v>
      </c>
      <c r="S24" s="1">
        <v>91</v>
      </c>
      <c r="T24" s="48"/>
      <c r="U24" s="25">
        <f t="shared" si="2"/>
        <v>457</v>
      </c>
      <c r="V24" s="55">
        <f t="shared" si="3"/>
        <v>91.4</v>
      </c>
      <c r="W24" s="1">
        <v>89</v>
      </c>
      <c r="X24" s="1">
        <v>90</v>
      </c>
      <c r="Y24" s="1">
        <v>91</v>
      </c>
      <c r="Z24" s="1">
        <v>91</v>
      </c>
      <c r="AA24" s="1">
        <v>92</v>
      </c>
      <c r="AB24" s="48"/>
      <c r="AC24" s="25">
        <f t="shared" si="4"/>
        <v>453</v>
      </c>
      <c r="AD24" s="55">
        <f t="shared" si="5"/>
        <v>90.6</v>
      </c>
      <c r="AE24" s="48">
        <v>86</v>
      </c>
      <c r="AF24" s="1">
        <v>83</v>
      </c>
      <c r="AG24" s="48">
        <v>75</v>
      </c>
      <c r="AH24" s="1">
        <v>76</v>
      </c>
      <c r="AI24" s="1">
        <v>76</v>
      </c>
      <c r="AJ24" s="48"/>
      <c r="AK24" s="25">
        <f t="shared" si="6"/>
        <v>396</v>
      </c>
      <c r="AL24" s="55">
        <f t="shared" si="7"/>
        <v>79.2</v>
      </c>
      <c r="AM24" s="1">
        <v>75</v>
      </c>
      <c r="AN24" s="1">
        <v>77</v>
      </c>
      <c r="AO24" s="1">
        <v>80</v>
      </c>
      <c r="AP24" s="1">
        <v>81</v>
      </c>
      <c r="AQ24" s="1">
        <v>78</v>
      </c>
      <c r="AR24" s="48"/>
      <c r="AS24" s="57">
        <f t="shared" si="8"/>
        <v>391</v>
      </c>
      <c r="AT24" s="58">
        <f t="shared" si="9"/>
        <v>78.2</v>
      </c>
      <c r="AU24" s="1">
        <v>78</v>
      </c>
      <c r="AV24" s="48">
        <v>80</v>
      </c>
      <c r="AW24" s="1">
        <v>78</v>
      </c>
      <c r="AX24" s="1">
        <v>80</v>
      </c>
      <c r="AY24" s="1">
        <v>76</v>
      </c>
      <c r="AZ24" s="48"/>
      <c r="BA24" s="25">
        <f t="shared" si="10"/>
        <v>392</v>
      </c>
      <c r="BB24" s="55">
        <f t="shared" si="11"/>
        <v>78.400000000000006</v>
      </c>
      <c r="BC24" s="1">
        <v>75</v>
      </c>
      <c r="BD24" s="1">
        <v>79</v>
      </c>
      <c r="BE24" s="1">
        <v>82</v>
      </c>
      <c r="BF24" s="1">
        <v>81</v>
      </c>
      <c r="BG24" s="1">
        <v>78</v>
      </c>
      <c r="BH24" s="48"/>
      <c r="BI24" s="25">
        <f t="shared" si="12"/>
        <v>395</v>
      </c>
      <c r="BJ24" s="55">
        <f t="shared" si="13"/>
        <v>79</v>
      </c>
      <c r="BK24" s="1">
        <v>77</v>
      </c>
      <c r="BL24" s="1">
        <v>77</v>
      </c>
      <c r="BM24" s="1">
        <v>84</v>
      </c>
      <c r="BN24" s="1">
        <v>79</v>
      </c>
      <c r="BO24" s="1">
        <v>78</v>
      </c>
      <c r="BP24" s="48"/>
      <c r="BQ24" s="25">
        <f t="shared" si="14"/>
        <v>395</v>
      </c>
      <c r="BR24" s="55">
        <f t="shared" si="15"/>
        <v>79</v>
      </c>
      <c r="BS24" s="1"/>
      <c r="BT24" s="1"/>
      <c r="BU24" s="1"/>
      <c r="BV24" s="1"/>
      <c r="BW24" s="1"/>
      <c r="BX24" s="48"/>
      <c r="BY24" s="25">
        <f t="shared" si="16"/>
        <v>0</v>
      </c>
      <c r="BZ24" s="55" t="e">
        <f t="shared" si="17"/>
        <v>#DIV/0!</v>
      </c>
      <c r="CA24" s="48">
        <v>90</v>
      </c>
      <c r="CB24" s="1">
        <v>89</v>
      </c>
      <c r="CC24" s="1">
        <v>86</v>
      </c>
      <c r="CD24" s="1">
        <v>86</v>
      </c>
      <c r="CE24" s="48">
        <v>89</v>
      </c>
      <c r="CF24" s="48"/>
      <c r="CG24" s="25">
        <f t="shared" si="18"/>
        <v>440</v>
      </c>
      <c r="CH24" s="55">
        <f t="shared" si="19"/>
        <v>88</v>
      </c>
      <c r="CI24" s="48">
        <v>74</v>
      </c>
      <c r="CJ24" s="48">
        <v>82</v>
      </c>
      <c r="CK24" s="48">
        <v>84</v>
      </c>
      <c r="CL24" s="48">
        <v>82</v>
      </c>
      <c r="CM24" s="48">
        <v>80</v>
      </c>
      <c r="CN24" s="48"/>
      <c r="CO24" s="25">
        <f t="shared" si="20"/>
        <v>402</v>
      </c>
      <c r="CP24" s="55">
        <f t="shared" si="21"/>
        <v>80.400000000000006</v>
      </c>
      <c r="CQ24" s="48">
        <v>76</v>
      </c>
      <c r="CR24" s="48">
        <v>75</v>
      </c>
      <c r="CS24" s="48">
        <v>75</v>
      </c>
      <c r="CT24" s="48">
        <v>77</v>
      </c>
      <c r="CU24" s="48">
        <v>81</v>
      </c>
      <c r="CV24" s="48"/>
      <c r="CW24" s="25">
        <f t="shared" si="22"/>
        <v>384</v>
      </c>
      <c r="CX24" s="55">
        <f t="shared" si="23"/>
        <v>76.8</v>
      </c>
      <c r="CY24" s="48">
        <v>90</v>
      </c>
      <c r="CZ24" s="1">
        <v>88</v>
      </c>
      <c r="DA24" s="1">
        <v>90</v>
      </c>
      <c r="DB24" s="1">
        <v>89</v>
      </c>
      <c r="DC24" s="48">
        <v>91</v>
      </c>
      <c r="DD24" s="48"/>
      <c r="DE24" s="25">
        <f t="shared" si="24"/>
        <v>448</v>
      </c>
      <c r="DF24" s="55">
        <f t="shared" si="25"/>
        <v>89.6</v>
      </c>
      <c r="DG24" s="48">
        <v>90</v>
      </c>
      <c r="DH24" s="1">
        <v>89</v>
      </c>
      <c r="DI24" s="1">
        <v>90</v>
      </c>
      <c r="DJ24" s="1">
        <v>89</v>
      </c>
      <c r="DK24" s="48">
        <v>90</v>
      </c>
      <c r="DL24" s="48"/>
      <c r="DM24" s="25">
        <f t="shared" si="26"/>
        <v>448</v>
      </c>
      <c r="DN24" s="55">
        <f t="shared" si="27"/>
        <v>89.6</v>
      </c>
      <c r="DO24" s="48">
        <v>65</v>
      </c>
      <c r="DP24" s="48">
        <v>74</v>
      </c>
      <c r="DQ24" s="48">
        <v>77</v>
      </c>
      <c r="DR24" s="48">
        <v>75</v>
      </c>
      <c r="DS24" s="48">
        <v>76</v>
      </c>
      <c r="DT24" s="48"/>
      <c r="DU24" s="25">
        <f t="shared" si="28"/>
        <v>367</v>
      </c>
      <c r="DV24" s="55">
        <f t="shared" si="29"/>
        <v>73.400000000000006</v>
      </c>
      <c r="DW24" s="48">
        <v>75</v>
      </c>
      <c r="DX24" s="48">
        <v>77</v>
      </c>
      <c r="DY24" s="48">
        <v>82</v>
      </c>
      <c r="DZ24" s="48">
        <v>85</v>
      </c>
      <c r="EA24" s="48">
        <v>77</v>
      </c>
      <c r="EB24" s="48"/>
      <c r="EC24" s="25">
        <f t="shared" si="30"/>
        <v>396</v>
      </c>
      <c r="ED24" s="26">
        <f t="shared" si="31"/>
        <v>79.2</v>
      </c>
      <c r="EG24" s="24">
        <f t="shared" si="32"/>
        <v>90.5</v>
      </c>
      <c r="EH24" s="24">
        <f t="shared" si="33"/>
        <v>89</v>
      </c>
      <c r="EI24" s="24">
        <f t="shared" si="34"/>
        <v>90.75</v>
      </c>
      <c r="EJ24" s="24">
        <f t="shared" si="35"/>
        <v>89.75</v>
      </c>
      <c r="EK24" s="24">
        <f t="shared" si="36"/>
        <v>89.75</v>
      </c>
      <c r="EL24" s="24"/>
      <c r="EM24" s="25">
        <f t="shared" si="37"/>
        <v>449.75</v>
      </c>
      <c r="EN24" s="26">
        <f t="shared" si="38"/>
        <v>89.95</v>
      </c>
    </row>
    <row r="25" spans="1:144" x14ac:dyDescent="0.25">
      <c r="A25" s="73">
        <v>19</v>
      </c>
      <c r="B25" s="138" t="s">
        <v>111</v>
      </c>
      <c r="C25" s="81" t="s">
        <v>205</v>
      </c>
      <c r="D25" s="84" t="s">
        <v>135</v>
      </c>
      <c r="E25" s="84">
        <v>2151</v>
      </c>
      <c r="F25" s="84" t="s">
        <v>141</v>
      </c>
      <c r="G25" s="88">
        <v>83</v>
      </c>
      <c r="H25" s="96">
        <v>89</v>
      </c>
      <c r="I25" s="96">
        <v>86</v>
      </c>
      <c r="J25" s="96">
        <v>86</v>
      </c>
      <c r="K25" s="48">
        <v>77</v>
      </c>
      <c r="L25" s="48"/>
      <c r="M25" s="25">
        <f t="shared" si="0"/>
        <v>421</v>
      </c>
      <c r="N25" s="55">
        <f t="shared" si="1"/>
        <v>84.2</v>
      </c>
      <c r="O25" s="88">
        <v>89</v>
      </c>
      <c r="P25" s="88">
        <v>82</v>
      </c>
      <c r="Q25" s="88">
        <v>80</v>
      </c>
      <c r="R25" s="88">
        <v>75</v>
      </c>
      <c r="S25" s="48">
        <v>80</v>
      </c>
      <c r="T25" s="48"/>
      <c r="U25" s="25">
        <f t="shared" si="2"/>
        <v>406</v>
      </c>
      <c r="V25" s="55">
        <f t="shared" si="3"/>
        <v>81.2</v>
      </c>
      <c r="W25" s="48">
        <v>82</v>
      </c>
      <c r="X25" s="48">
        <v>85</v>
      </c>
      <c r="Y25" s="48">
        <v>88</v>
      </c>
      <c r="Z25" s="48">
        <v>88</v>
      </c>
      <c r="AA25" s="48">
        <v>80</v>
      </c>
      <c r="AB25" s="48"/>
      <c r="AC25" s="25">
        <f t="shared" si="4"/>
        <v>423</v>
      </c>
      <c r="AD25" s="55">
        <f t="shared" si="5"/>
        <v>84.6</v>
      </c>
      <c r="AE25" s="48">
        <v>77</v>
      </c>
      <c r="AF25" s="48">
        <v>84</v>
      </c>
      <c r="AG25" s="48">
        <v>88</v>
      </c>
      <c r="AH25" s="48">
        <v>89</v>
      </c>
      <c r="AI25" s="48">
        <v>76</v>
      </c>
      <c r="AJ25" s="48"/>
      <c r="AK25" s="25">
        <f t="shared" si="6"/>
        <v>414</v>
      </c>
      <c r="AL25" s="55">
        <f t="shared" si="7"/>
        <v>82.8</v>
      </c>
      <c r="AM25" s="48">
        <v>77</v>
      </c>
      <c r="AN25" s="48">
        <v>85</v>
      </c>
      <c r="AO25" s="48">
        <v>84</v>
      </c>
      <c r="AP25" s="48">
        <v>81</v>
      </c>
      <c r="AQ25" s="48">
        <v>76</v>
      </c>
      <c r="AR25" s="48"/>
      <c r="AS25" s="57">
        <f t="shared" si="8"/>
        <v>403</v>
      </c>
      <c r="AT25" s="58">
        <f t="shared" si="9"/>
        <v>80.599999999999994</v>
      </c>
      <c r="AU25" s="48">
        <v>78</v>
      </c>
      <c r="AV25" s="48">
        <v>81</v>
      </c>
      <c r="AW25" s="48">
        <v>80</v>
      </c>
      <c r="AX25" s="48">
        <v>84</v>
      </c>
      <c r="AY25" s="48">
        <v>78</v>
      </c>
      <c r="AZ25" s="48"/>
      <c r="BA25" s="25">
        <f t="shared" si="10"/>
        <v>401</v>
      </c>
      <c r="BB25" s="55">
        <f t="shared" si="11"/>
        <v>80.2</v>
      </c>
      <c r="BC25" s="48">
        <v>80</v>
      </c>
      <c r="BD25" s="48">
        <v>89</v>
      </c>
      <c r="BE25" s="48">
        <v>84</v>
      </c>
      <c r="BF25" s="48">
        <v>84</v>
      </c>
      <c r="BG25" s="48">
        <v>76</v>
      </c>
      <c r="BH25" s="48"/>
      <c r="BI25" s="25">
        <f t="shared" si="12"/>
        <v>413</v>
      </c>
      <c r="BJ25" s="55">
        <f t="shared" si="13"/>
        <v>82.6</v>
      </c>
      <c r="BK25" s="48">
        <v>82</v>
      </c>
      <c r="BL25" s="48">
        <v>76</v>
      </c>
      <c r="BM25" s="48">
        <v>87</v>
      </c>
      <c r="BN25" s="48">
        <v>88</v>
      </c>
      <c r="BO25" s="48">
        <v>76</v>
      </c>
      <c r="BP25" s="48"/>
      <c r="BQ25" s="25">
        <f t="shared" si="14"/>
        <v>409</v>
      </c>
      <c r="BR25" s="55">
        <f t="shared" si="15"/>
        <v>81.8</v>
      </c>
      <c r="BS25" s="48"/>
      <c r="BT25" s="48"/>
      <c r="BU25" s="48"/>
      <c r="BV25" s="48"/>
      <c r="BW25" s="48"/>
      <c r="BX25" s="48"/>
      <c r="BY25" s="25">
        <f t="shared" si="16"/>
        <v>0</v>
      </c>
      <c r="BZ25" s="55" t="e">
        <f t="shared" si="17"/>
        <v>#DIV/0!</v>
      </c>
      <c r="CA25" s="48">
        <v>91</v>
      </c>
      <c r="CB25" s="48">
        <v>85</v>
      </c>
      <c r="CC25" s="48">
        <v>80</v>
      </c>
      <c r="CD25" s="48">
        <v>78</v>
      </c>
      <c r="CE25" s="48">
        <v>79</v>
      </c>
      <c r="CF25" s="48"/>
      <c r="CG25" s="25">
        <f t="shared" si="18"/>
        <v>413</v>
      </c>
      <c r="CH25" s="55">
        <f t="shared" si="19"/>
        <v>82.6</v>
      </c>
      <c r="CI25" s="48">
        <v>86</v>
      </c>
      <c r="CJ25" s="48">
        <v>86</v>
      </c>
      <c r="CK25" s="48">
        <v>82</v>
      </c>
      <c r="CL25" s="48">
        <v>87</v>
      </c>
      <c r="CM25" s="48">
        <v>82</v>
      </c>
      <c r="CN25" s="48"/>
      <c r="CO25" s="25">
        <f t="shared" si="20"/>
        <v>423</v>
      </c>
      <c r="CP25" s="55">
        <f t="shared" si="21"/>
        <v>84.6</v>
      </c>
      <c r="CQ25" s="48">
        <v>82</v>
      </c>
      <c r="CR25" s="48">
        <v>82</v>
      </c>
      <c r="CS25" s="48">
        <v>82</v>
      </c>
      <c r="CT25" s="48">
        <v>83</v>
      </c>
      <c r="CU25" s="48">
        <v>82</v>
      </c>
      <c r="CV25" s="48"/>
      <c r="CW25" s="25">
        <f t="shared" si="22"/>
        <v>411</v>
      </c>
      <c r="CX25" s="55">
        <f t="shared" si="23"/>
        <v>82.2</v>
      </c>
      <c r="CY25" s="48">
        <v>89</v>
      </c>
      <c r="CZ25" s="48">
        <v>90</v>
      </c>
      <c r="DA25" s="48">
        <v>80</v>
      </c>
      <c r="DB25" s="48">
        <v>80</v>
      </c>
      <c r="DC25" s="48">
        <v>76</v>
      </c>
      <c r="DD25" s="48"/>
      <c r="DE25" s="25">
        <f t="shared" si="24"/>
        <v>415</v>
      </c>
      <c r="DF25" s="55">
        <f t="shared" si="25"/>
        <v>83</v>
      </c>
      <c r="DG25" s="48">
        <v>91</v>
      </c>
      <c r="DH25" s="48">
        <v>84</v>
      </c>
      <c r="DI25" s="48">
        <v>83</v>
      </c>
      <c r="DJ25" s="48">
        <v>83</v>
      </c>
      <c r="DK25" s="48">
        <v>81</v>
      </c>
      <c r="DL25" s="48"/>
      <c r="DM25" s="25">
        <f t="shared" si="26"/>
        <v>422</v>
      </c>
      <c r="DN25" s="55">
        <f t="shared" si="27"/>
        <v>84.4</v>
      </c>
      <c r="DO25" s="48">
        <v>87</v>
      </c>
      <c r="DP25" s="48">
        <v>84</v>
      </c>
      <c r="DQ25" s="48">
        <v>81</v>
      </c>
      <c r="DR25" s="48">
        <v>81</v>
      </c>
      <c r="DS25" s="48">
        <v>76</v>
      </c>
      <c r="DT25" s="48"/>
      <c r="DU25" s="25">
        <f t="shared" si="28"/>
        <v>409</v>
      </c>
      <c r="DV25" s="55">
        <f t="shared" si="29"/>
        <v>81.8</v>
      </c>
      <c r="DW25" s="48">
        <v>82</v>
      </c>
      <c r="DX25" s="48">
        <v>88</v>
      </c>
      <c r="DY25" s="48">
        <v>90</v>
      </c>
      <c r="DZ25" s="48">
        <v>90</v>
      </c>
      <c r="EA25" s="48">
        <v>76</v>
      </c>
      <c r="EB25" s="48"/>
      <c r="EC25" s="25">
        <f t="shared" si="30"/>
        <v>426</v>
      </c>
      <c r="ED25" s="26">
        <f t="shared" si="31"/>
        <v>85.2</v>
      </c>
      <c r="EG25" s="24">
        <f t="shared" si="32"/>
        <v>88</v>
      </c>
      <c r="EH25" s="24">
        <f t="shared" si="33"/>
        <v>86.25</v>
      </c>
      <c r="EI25" s="24">
        <f t="shared" si="34"/>
        <v>82.25</v>
      </c>
      <c r="EJ25" s="24">
        <f t="shared" si="35"/>
        <v>81</v>
      </c>
      <c r="EK25" s="24">
        <f t="shared" si="36"/>
        <v>78.5</v>
      </c>
      <c r="EL25" s="24"/>
      <c r="EM25" s="25">
        <f t="shared" si="37"/>
        <v>416</v>
      </c>
      <c r="EN25" s="26">
        <f t="shared" si="38"/>
        <v>83.2</v>
      </c>
    </row>
    <row r="26" spans="1:144" x14ac:dyDescent="0.25">
      <c r="A26" s="73">
        <v>20</v>
      </c>
      <c r="B26" s="136" t="s">
        <v>112</v>
      </c>
      <c r="C26" s="81" t="s">
        <v>206</v>
      </c>
      <c r="D26" s="84" t="s">
        <v>136</v>
      </c>
      <c r="E26" s="84">
        <v>2112</v>
      </c>
      <c r="F26" s="84" t="s">
        <v>141</v>
      </c>
      <c r="G26" s="89">
        <v>91</v>
      </c>
      <c r="H26" s="1">
        <v>93</v>
      </c>
      <c r="I26" s="48">
        <v>94</v>
      </c>
      <c r="J26" s="1">
        <v>91</v>
      </c>
      <c r="K26" s="1">
        <v>92</v>
      </c>
      <c r="L26" s="48"/>
      <c r="M26" s="25">
        <f t="shared" si="0"/>
        <v>461</v>
      </c>
      <c r="N26" s="55">
        <f t="shared" si="1"/>
        <v>92.2</v>
      </c>
      <c r="O26" s="88">
        <v>93</v>
      </c>
      <c r="P26" s="1">
        <v>92</v>
      </c>
      <c r="Q26" s="1">
        <v>92</v>
      </c>
      <c r="R26" s="1">
        <v>91</v>
      </c>
      <c r="S26" s="1">
        <v>91</v>
      </c>
      <c r="T26" s="48"/>
      <c r="U26" s="25">
        <f t="shared" si="2"/>
        <v>459</v>
      </c>
      <c r="V26" s="55">
        <f t="shared" si="3"/>
        <v>91.8</v>
      </c>
      <c r="W26" s="1">
        <v>94</v>
      </c>
      <c r="X26" s="1">
        <v>92</v>
      </c>
      <c r="Y26" s="1">
        <v>91</v>
      </c>
      <c r="Z26" s="1">
        <v>94</v>
      </c>
      <c r="AA26" s="1">
        <v>93</v>
      </c>
      <c r="AB26" s="48"/>
      <c r="AC26" s="25">
        <f t="shared" si="4"/>
        <v>464</v>
      </c>
      <c r="AD26" s="55">
        <f t="shared" si="5"/>
        <v>92.8</v>
      </c>
      <c r="AE26" s="1">
        <v>84</v>
      </c>
      <c r="AF26" s="1">
        <v>90</v>
      </c>
      <c r="AG26" s="1">
        <v>85</v>
      </c>
      <c r="AH26" s="1">
        <v>80</v>
      </c>
      <c r="AI26" s="1">
        <v>85</v>
      </c>
      <c r="AJ26" s="48"/>
      <c r="AK26" s="25">
        <f t="shared" si="6"/>
        <v>424</v>
      </c>
      <c r="AL26" s="55">
        <f t="shared" si="7"/>
        <v>84.8</v>
      </c>
      <c r="AM26" s="1">
        <v>76</v>
      </c>
      <c r="AN26" s="1">
        <v>82</v>
      </c>
      <c r="AO26" s="1">
        <v>85</v>
      </c>
      <c r="AP26" s="1">
        <v>83</v>
      </c>
      <c r="AQ26" s="1">
        <v>78</v>
      </c>
      <c r="AR26" s="48"/>
      <c r="AS26" s="57">
        <f t="shared" si="8"/>
        <v>404</v>
      </c>
      <c r="AT26" s="58">
        <f t="shared" si="9"/>
        <v>80.8</v>
      </c>
      <c r="AU26" s="1">
        <v>86</v>
      </c>
      <c r="AV26" s="48">
        <v>86</v>
      </c>
      <c r="AW26" s="1">
        <v>82</v>
      </c>
      <c r="AX26" s="1">
        <v>89</v>
      </c>
      <c r="AY26" s="1">
        <v>81</v>
      </c>
      <c r="AZ26" s="48"/>
      <c r="BA26" s="25">
        <f t="shared" si="10"/>
        <v>424</v>
      </c>
      <c r="BB26" s="55">
        <f t="shared" si="11"/>
        <v>84.8</v>
      </c>
      <c r="BC26" s="1">
        <v>87</v>
      </c>
      <c r="BD26" s="48">
        <v>89</v>
      </c>
      <c r="BE26" s="1">
        <v>93</v>
      </c>
      <c r="BF26" s="1">
        <v>90</v>
      </c>
      <c r="BG26" s="1">
        <v>83</v>
      </c>
      <c r="BH26" s="48"/>
      <c r="BI26" s="25">
        <f t="shared" si="12"/>
        <v>442</v>
      </c>
      <c r="BJ26" s="55">
        <f t="shared" si="13"/>
        <v>88.4</v>
      </c>
      <c r="BK26" s="1">
        <v>88</v>
      </c>
      <c r="BL26" s="1">
        <v>90</v>
      </c>
      <c r="BM26" s="1">
        <v>87</v>
      </c>
      <c r="BN26" s="1">
        <v>85</v>
      </c>
      <c r="BO26" s="1">
        <v>80</v>
      </c>
      <c r="BP26" s="48"/>
      <c r="BQ26" s="25">
        <f t="shared" si="14"/>
        <v>430</v>
      </c>
      <c r="BR26" s="55">
        <f t="shared" si="15"/>
        <v>86</v>
      </c>
      <c r="BS26" s="1"/>
      <c r="BT26" s="1"/>
      <c r="BU26" s="1"/>
      <c r="BV26" s="48"/>
      <c r="BW26" s="1"/>
      <c r="BX26" s="48"/>
      <c r="BY26" s="25">
        <f t="shared" si="16"/>
        <v>0</v>
      </c>
      <c r="BZ26" s="55" t="e">
        <f t="shared" si="17"/>
        <v>#DIV/0!</v>
      </c>
      <c r="CA26" s="1">
        <v>88</v>
      </c>
      <c r="CB26" s="1">
        <v>90</v>
      </c>
      <c r="CC26" s="1">
        <v>90</v>
      </c>
      <c r="CD26" s="1">
        <v>91</v>
      </c>
      <c r="CE26" s="1">
        <v>95</v>
      </c>
      <c r="CF26" s="48"/>
      <c r="CG26" s="25">
        <f t="shared" si="18"/>
        <v>454</v>
      </c>
      <c r="CH26" s="55">
        <f t="shared" si="19"/>
        <v>90.8</v>
      </c>
      <c r="CI26" s="48">
        <v>81</v>
      </c>
      <c r="CJ26" s="48">
        <v>90</v>
      </c>
      <c r="CK26" s="48">
        <v>86</v>
      </c>
      <c r="CL26" s="48">
        <v>88</v>
      </c>
      <c r="CM26" s="48">
        <v>84</v>
      </c>
      <c r="CN26" s="48"/>
      <c r="CO26" s="25">
        <f t="shared" si="20"/>
        <v>429</v>
      </c>
      <c r="CP26" s="55">
        <f t="shared" si="21"/>
        <v>85.8</v>
      </c>
      <c r="CQ26" s="48">
        <v>82</v>
      </c>
      <c r="CR26" s="48">
        <v>84</v>
      </c>
      <c r="CS26" s="48">
        <v>84</v>
      </c>
      <c r="CT26" s="48">
        <v>84</v>
      </c>
      <c r="CU26" s="48">
        <v>84</v>
      </c>
      <c r="CV26" s="48"/>
      <c r="CW26" s="25">
        <f t="shared" si="22"/>
        <v>418</v>
      </c>
      <c r="CX26" s="55">
        <f t="shared" si="23"/>
        <v>83.6</v>
      </c>
      <c r="CY26" s="1">
        <v>94</v>
      </c>
      <c r="CZ26" s="1">
        <v>93</v>
      </c>
      <c r="DA26" s="1">
        <v>91</v>
      </c>
      <c r="DB26" s="1">
        <v>92</v>
      </c>
      <c r="DC26" s="1">
        <v>91</v>
      </c>
      <c r="DD26" s="48"/>
      <c r="DE26" s="25">
        <f t="shared" si="24"/>
        <v>461</v>
      </c>
      <c r="DF26" s="55">
        <f t="shared" si="25"/>
        <v>92.2</v>
      </c>
      <c r="DG26" s="1">
        <v>93</v>
      </c>
      <c r="DH26" s="1">
        <v>92</v>
      </c>
      <c r="DI26" s="1">
        <v>91</v>
      </c>
      <c r="DJ26" s="1">
        <v>95</v>
      </c>
      <c r="DK26" s="1">
        <v>93</v>
      </c>
      <c r="DL26" s="48"/>
      <c r="DM26" s="25">
        <f t="shared" si="26"/>
        <v>464</v>
      </c>
      <c r="DN26" s="55">
        <f t="shared" si="27"/>
        <v>92.8</v>
      </c>
      <c r="DO26" s="48">
        <v>78</v>
      </c>
      <c r="DP26" s="48">
        <v>77</v>
      </c>
      <c r="DQ26" s="48">
        <v>78</v>
      </c>
      <c r="DR26" s="48">
        <v>78</v>
      </c>
      <c r="DS26" s="48">
        <v>76</v>
      </c>
      <c r="DT26" s="48"/>
      <c r="DU26" s="25">
        <f t="shared" si="28"/>
        <v>387</v>
      </c>
      <c r="DV26" s="55">
        <f t="shared" si="29"/>
        <v>77.400000000000006</v>
      </c>
      <c r="DW26" s="48">
        <v>76</v>
      </c>
      <c r="DX26" s="48">
        <v>92</v>
      </c>
      <c r="DY26" s="48">
        <v>87</v>
      </c>
      <c r="DZ26" s="48">
        <v>92</v>
      </c>
      <c r="EA26" s="48">
        <v>81</v>
      </c>
      <c r="EB26" s="48"/>
      <c r="EC26" s="25">
        <f t="shared" si="30"/>
        <v>428</v>
      </c>
      <c r="ED26" s="26">
        <f t="shared" si="31"/>
        <v>85.6</v>
      </c>
      <c r="EG26" s="24">
        <f t="shared" si="32"/>
        <v>92.75</v>
      </c>
      <c r="EH26" s="24">
        <f t="shared" si="33"/>
        <v>92.5</v>
      </c>
      <c r="EI26" s="24">
        <f t="shared" si="34"/>
        <v>92</v>
      </c>
      <c r="EJ26" s="24">
        <f t="shared" si="35"/>
        <v>92.25</v>
      </c>
      <c r="EK26" s="24">
        <f t="shared" si="36"/>
        <v>91.75</v>
      </c>
      <c r="EL26" s="24"/>
      <c r="EM26" s="25">
        <f t="shared" si="37"/>
        <v>461.25</v>
      </c>
      <c r="EN26" s="26">
        <f t="shared" si="38"/>
        <v>92.25</v>
      </c>
    </row>
    <row r="27" spans="1:144" x14ac:dyDescent="0.25">
      <c r="A27" s="73">
        <v>21</v>
      </c>
      <c r="B27" s="138" t="s">
        <v>113</v>
      </c>
      <c r="C27" s="81" t="s">
        <v>207</v>
      </c>
      <c r="D27" s="84" t="s">
        <v>137</v>
      </c>
      <c r="E27" s="84">
        <v>2150</v>
      </c>
      <c r="F27" s="84" t="s">
        <v>140</v>
      </c>
      <c r="G27" s="88">
        <v>86</v>
      </c>
      <c r="H27" s="96">
        <v>89</v>
      </c>
      <c r="I27" s="96">
        <v>81</v>
      </c>
      <c r="J27" s="96">
        <v>78</v>
      </c>
      <c r="K27" s="48">
        <v>77</v>
      </c>
      <c r="L27" s="48"/>
      <c r="M27" s="25">
        <f t="shared" si="0"/>
        <v>411</v>
      </c>
      <c r="N27" s="55">
        <f t="shared" si="1"/>
        <v>82.2</v>
      </c>
      <c r="O27" s="88">
        <v>89</v>
      </c>
      <c r="P27" s="96">
        <v>77</v>
      </c>
      <c r="Q27" s="96">
        <v>80</v>
      </c>
      <c r="R27" s="96">
        <v>81</v>
      </c>
      <c r="S27" s="48">
        <v>81</v>
      </c>
      <c r="T27" s="48"/>
      <c r="U27" s="25">
        <f t="shared" si="2"/>
        <v>408</v>
      </c>
      <c r="V27" s="55">
        <f t="shared" si="3"/>
        <v>81.599999999999994</v>
      </c>
      <c r="W27" s="48">
        <v>80</v>
      </c>
      <c r="X27" s="48">
        <v>87</v>
      </c>
      <c r="Y27" s="48">
        <v>81</v>
      </c>
      <c r="Z27" s="48">
        <v>81</v>
      </c>
      <c r="AA27" s="48">
        <v>79</v>
      </c>
      <c r="AB27" s="48"/>
      <c r="AC27" s="25">
        <f t="shared" si="4"/>
        <v>408</v>
      </c>
      <c r="AD27" s="55">
        <f t="shared" si="5"/>
        <v>81.599999999999994</v>
      </c>
      <c r="AE27" s="48">
        <v>79</v>
      </c>
      <c r="AF27" s="48">
        <v>76</v>
      </c>
      <c r="AG27" s="48">
        <v>77</v>
      </c>
      <c r="AH27" s="48">
        <v>77</v>
      </c>
      <c r="AI27" s="48">
        <v>76</v>
      </c>
      <c r="AJ27" s="48"/>
      <c r="AK27" s="25">
        <f t="shared" si="6"/>
        <v>385</v>
      </c>
      <c r="AL27" s="55">
        <f t="shared" si="7"/>
        <v>77</v>
      </c>
      <c r="AM27" s="48">
        <v>77</v>
      </c>
      <c r="AN27" s="48">
        <v>76</v>
      </c>
      <c r="AO27" s="48">
        <v>79</v>
      </c>
      <c r="AP27" s="48">
        <v>79</v>
      </c>
      <c r="AQ27" s="48">
        <v>76</v>
      </c>
      <c r="AR27" s="48"/>
      <c r="AS27" s="57">
        <f t="shared" si="8"/>
        <v>387</v>
      </c>
      <c r="AT27" s="58">
        <f t="shared" si="9"/>
        <v>77.400000000000006</v>
      </c>
      <c r="AU27" s="48">
        <v>77</v>
      </c>
      <c r="AV27" s="48">
        <v>76</v>
      </c>
      <c r="AW27" s="48">
        <v>77</v>
      </c>
      <c r="AX27" s="48">
        <v>77</v>
      </c>
      <c r="AY27" s="48">
        <v>76</v>
      </c>
      <c r="AZ27" s="48"/>
      <c r="BA27" s="25">
        <f t="shared" si="10"/>
        <v>383</v>
      </c>
      <c r="BB27" s="55">
        <f t="shared" si="11"/>
        <v>76.599999999999994</v>
      </c>
      <c r="BC27" s="48">
        <v>79</v>
      </c>
      <c r="BD27" s="48">
        <v>76</v>
      </c>
      <c r="BE27" s="48">
        <v>79</v>
      </c>
      <c r="BF27" s="48">
        <v>79</v>
      </c>
      <c r="BG27" s="48">
        <v>76</v>
      </c>
      <c r="BH27" s="48"/>
      <c r="BI27" s="25">
        <f t="shared" si="12"/>
        <v>389</v>
      </c>
      <c r="BJ27" s="55">
        <f t="shared" si="13"/>
        <v>77.8</v>
      </c>
      <c r="BK27" s="48">
        <v>75</v>
      </c>
      <c r="BL27" s="48">
        <v>75</v>
      </c>
      <c r="BM27" s="48">
        <v>79</v>
      </c>
      <c r="BN27" s="48">
        <v>79</v>
      </c>
      <c r="BO27" s="48">
        <v>76</v>
      </c>
      <c r="BP27" s="48"/>
      <c r="BQ27" s="25">
        <f t="shared" si="14"/>
        <v>384</v>
      </c>
      <c r="BR27" s="55">
        <f t="shared" si="15"/>
        <v>76.8</v>
      </c>
      <c r="BS27" s="48"/>
      <c r="BT27" s="48"/>
      <c r="BU27" s="48"/>
      <c r="BV27" s="48"/>
      <c r="BW27" s="48"/>
      <c r="BX27" s="48"/>
      <c r="BY27" s="25">
        <f t="shared" si="16"/>
        <v>0</v>
      </c>
      <c r="BZ27" s="55" t="e">
        <f t="shared" si="17"/>
        <v>#DIV/0!</v>
      </c>
      <c r="CA27" s="48">
        <v>83</v>
      </c>
      <c r="CB27" s="48">
        <v>88</v>
      </c>
      <c r="CC27" s="48">
        <v>79</v>
      </c>
      <c r="CD27" s="48">
        <v>79</v>
      </c>
      <c r="CE27" s="48">
        <v>89</v>
      </c>
      <c r="CF27" s="48"/>
      <c r="CG27" s="25">
        <f t="shared" si="18"/>
        <v>418</v>
      </c>
      <c r="CH27" s="55">
        <f t="shared" si="19"/>
        <v>83.6</v>
      </c>
      <c r="CI27" s="48">
        <v>88</v>
      </c>
      <c r="CJ27" s="48">
        <v>81</v>
      </c>
      <c r="CK27" s="48">
        <v>78</v>
      </c>
      <c r="CL27" s="48">
        <v>78</v>
      </c>
      <c r="CM27" s="48">
        <v>78</v>
      </c>
      <c r="CN27" s="48"/>
      <c r="CO27" s="25">
        <f t="shared" si="20"/>
        <v>403</v>
      </c>
      <c r="CP27" s="55">
        <f t="shared" si="21"/>
        <v>80.599999999999994</v>
      </c>
      <c r="CQ27" s="48">
        <v>83</v>
      </c>
      <c r="CR27" s="48">
        <v>80</v>
      </c>
      <c r="CS27" s="48">
        <v>80</v>
      </c>
      <c r="CT27" s="48">
        <v>80</v>
      </c>
      <c r="CU27" s="48">
        <v>76</v>
      </c>
      <c r="CV27" s="48"/>
      <c r="CW27" s="25">
        <f t="shared" si="22"/>
        <v>399</v>
      </c>
      <c r="CX27" s="55">
        <f t="shared" si="23"/>
        <v>79.8</v>
      </c>
      <c r="CY27" s="48">
        <v>92</v>
      </c>
      <c r="CZ27" s="48">
        <v>82</v>
      </c>
      <c r="DA27" s="48">
        <v>76</v>
      </c>
      <c r="DB27" s="48">
        <v>76</v>
      </c>
      <c r="DC27" s="48">
        <v>77</v>
      </c>
      <c r="DD27" s="48"/>
      <c r="DE27" s="25">
        <f t="shared" si="24"/>
        <v>403</v>
      </c>
      <c r="DF27" s="55">
        <f t="shared" si="25"/>
        <v>80.599999999999994</v>
      </c>
      <c r="DG27" s="48">
        <v>91</v>
      </c>
      <c r="DH27" s="48">
        <v>85</v>
      </c>
      <c r="DI27" s="48">
        <v>84</v>
      </c>
      <c r="DJ27" s="48">
        <v>84</v>
      </c>
      <c r="DK27" s="48">
        <v>77</v>
      </c>
      <c r="DL27" s="48"/>
      <c r="DM27" s="25">
        <f t="shared" si="26"/>
        <v>421</v>
      </c>
      <c r="DN27" s="55">
        <f t="shared" si="27"/>
        <v>84.2</v>
      </c>
      <c r="DO27" s="48">
        <v>85</v>
      </c>
      <c r="DP27" s="48">
        <v>78</v>
      </c>
      <c r="DQ27" s="48">
        <v>80</v>
      </c>
      <c r="DR27" s="48">
        <v>80</v>
      </c>
      <c r="DS27" s="48">
        <v>68</v>
      </c>
      <c r="DT27" s="48"/>
      <c r="DU27" s="25">
        <f t="shared" si="28"/>
        <v>391</v>
      </c>
      <c r="DV27" s="55">
        <f t="shared" si="29"/>
        <v>78.2</v>
      </c>
      <c r="DW27" s="48">
        <v>84</v>
      </c>
      <c r="DX27" s="48">
        <v>78</v>
      </c>
      <c r="DY27" s="48">
        <v>88</v>
      </c>
      <c r="DZ27" s="48">
        <v>88</v>
      </c>
      <c r="EA27" s="48">
        <v>78</v>
      </c>
      <c r="EB27" s="48"/>
      <c r="EC27" s="25">
        <f t="shared" si="30"/>
        <v>416</v>
      </c>
      <c r="ED27" s="26">
        <f t="shared" si="31"/>
        <v>83.2</v>
      </c>
      <c r="EG27" s="24">
        <f t="shared" si="32"/>
        <v>89.5</v>
      </c>
      <c r="EH27" s="24">
        <f t="shared" si="33"/>
        <v>83.25</v>
      </c>
      <c r="EI27" s="24">
        <f t="shared" si="34"/>
        <v>80.25</v>
      </c>
      <c r="EJ27" s="24">
        <f t="shared" si="35"/>
        <v>79.75</v>
      </c>
      <c r="EK27" s="24">
        <f t="shared" si="36"/>
        <v>78</v>
      </c>
      <c r="EL27" s="24"/>
      <c r="EM27" s="25">
        <f t="shared" si="37"/>
        <v>410.75</v>
      </c>
      <c r="EN27" s="26">
        <f t="shared" si="38"/>
        <v>82.15</v>
      </c>
    </row>
    <row r="28" spans="1:144" s="59" customFormat="1" x14ac:dyDescent="0.25">
      <c r="A28" s="73">
        <v>22</v>
      </c>
      <c r="B28" s="138" t="s">
        <v>114</v>
      </c>
      <c r="C28" s="81" t="s">
        <v>208</v>
      </c>
      <c r="D28" s="84" t="s">
        <v>138</v>
      </c>
      <c r="E28" s="84">
        <v>2173</v>
      </c>
      <c r="F28" s="84" t="s">
        <v>140</v>
      </c>
      <c r="G28" s="88">
        <v>82</v>
      </c>
      <c r="H28" s="96">
        <v>81</v>
      </c>
      <c r="I28" s="96">
        <v>78</v>
      </c>
      <c r="J28" s="96">
        <v>77</v>
      </c>
      <c r="K28" s="72">
        <v>76</v>
      </c>
      <c r="L28" s="72"/>
      <c r="M28" s="25">
        <f t="shared" si="0"/>
        <v>394</v>
      </c>
      <c r="N28" s="55">
        <f t="shared" si="1"/>
        <v>78.8</v>
      </c>
      <c r="O28" s="88">
        <v>77</v>
      </c>
      <c r="P28" s="96">
        <v>78</v>
      </c>
      <c r="Q28" s="96">
        <v>85</v>
      </c>
      <c r="R28" s="96">
        <v>82</v>
      </c>
      <c r="S28" s="72">
        <v>80</v>
      </c>
      <c r="T28" s="72"/>
      <c r="U28" s="25">
        <f t="shared" si="2"/>
        <v>402</v>
      </c>
      <c r="V28" s="55">
        <f t="shared" si="3"/>
        <v>80.400000000000006</v>
      </c>
      <c r="W28" s="72">
        <v>76</v>
      </c>
      <c r="X28" s="72">
        <v>78</v>
      </c>
      <c r="Y28" s="72">
        <v>76</v>
      </c>
      <c r="Z28" s="72">
        <v>77</v>
      </c>
      <c r="AA28" s="72">
        <v>78</v>
      </c>
      <c r="AB28" s="72"/>
      <c r="AC28" s="25">
        <f t="shared" si="4"/>
        <v>385</v>
      </c>
      <c r="AD28" s="55">
        <f t="shared" si="5"/>
        <v>77</v>
      </c>
      <c r="AE28" s="72">
        <v>81</v>
      </c>
      <c r="AF28" s="72">
        <v>79</v>
      </c>
      <c r="AG28" s="72">
        <v>77</v>
      </c>
      <c r="AH28" s="72">
        <v>75</v>
      </c>
      <c r="AI28" s="72">
        <v>76</v>
      </c>
      <c r="AJ28" s="72"/>
      <c r="AK28" s="25">
        <f t="shared" si="6"/>
        <v>388</v>
      </c>
      <c r="AL28" s="55">
        <f t="shared" si="7"/>
        <v>77.599999999999994</v>
      </c>
      <c r="AM28" s="72">
        <v>77</v>
      </c>
      <c r="AN28" s="72">
        <v>79</v>
      </c>
      <c r="AO28" s="72">
        <v>75</v>
      </c>
      <c r="AP28" s="72">
        <v>75</v>
      </c>
      <c r="AQ28" s="72">
        <v>76</v>
      </c>
      <c r="AR28" s="72"/>
      <c r="AS28" s="57">
        <f t="shared" si="8"/>
        <v>382</v>
      </c>
      <c r="AT28" s="58">
        <f t="shared" si="9"/>
        <v>76.400000000000006</v>
      </c>
      <c r="AU28" s="72">
        <v>75</v>
      </c>
      <c r="AV28" s="72">
        <v>75</v>
      </c>
      <c r="AW28" s="72">
        <v>75</v>
      </c>
      <c r="AX28" s="72">
        <v>75</v>
      </c>
      <c r="AY28" s="72">
        <v>76</v>
      </c>
      <c r="AZ28" s="72"/>
      <c r="BA28" s="25">
        <f t="shared" si="10"/>
        <v>376</v>
      </c>
      <c r="BB28" s="55">
        <f t="shared" si="11"/>
        <v>75.2</v>
      </c>
      <c r="BC28" s="72">
        <v>75</v>
      </c>
      <c r="BD28" s="72">
        <v>75</v>
      </c>
      <c r="BE28" s="72">
        <v>79</v>
      </c>
      <c r="BF28" s="72">
        <v>76</v>
      </c>
      <c r="BG28" s="72">
        <v>76</v>
      </c>
      <c r="BH28" s="72"/>
      <c r="BI28" s="25">
        <f t="shared" si="12"/>
        <v>381</v>
      </c>
      <c r="BJ28" s="55">
        <f t="shared" si="13"/>
        <v>76.2</v>
      </c>
      <c r="BK28" s="72">
        <v>76</v>
      </c>
      <c r="BL28" s="72">
        <v>75</v>
      </c>
      <c r="BM28" s="72">
        <v>78</v>
      </c>
      <c r="BN28" s="72">
        <v>78</v>
      </c>
      <c r="BO28" s="72">
        <v>76</v>
      </c>
      <c r="BP28" s="72"/>
      <c r="BQ28" s="25">
        <f t="shared" si="14"/>
        <v>383</v>
      </c>
      <c r="BR28" s="55">
        <f t="shared" si="15"/>
        <v>76.599999999999994</v>
      </c>
      <c r="BS28" s="72"/>
      <c r="BT28" s="72"/>
      <c r="BU28" s="72"/>
      <c r="BV28" s="72"/>
      <c r="BW28" s="72"/>
      <c r="BX28" s="72"/>
      <c r="BY28" s="25">
        <f t="shared" si="16"/>
        <v>0</v>
      </c>
      <c r="BZ28" s="55" t="e">
        <f t="shared" si="17"/>
        <v>#DIV/0!</v>
      </c>
      <c r="CA28" s="72">
        <v>76</v>
      </c>
      <c r="CB28" s="72">
        <v>82</v>
      </c>
      <c r="CC28" s="72">
        <v>83</v>
      </c>
      <c r="CD28" s="72">
        <v>80</v>
      </c>
      <c r="CE28" s="72">
        <v>77</v>
      </c>
      <c r="CF28" s="72"/>
      <c r="CG28" s="25">
        <f t="shared" si="18"/>
        <v>398</v>
      </c>
      <c r="CH28" s="55">
        <f t="shared" si="19"/>
        <v>79.599999999999994</v>
      </c>
      <c r="CI28" s="72">
        <v>79</v>
      </c>
      <c r="CJ28" s="72">
        <v>79</v>
      </c>
      <c r="CK28" s="72">
        <v>77</v>
      </c>
      <c r="CL28" s="72">
        <v>75</v>
      </c>
      <c r="CM28" s="72">
        <v>79</v>
      </c>
      <c r="CN28" s="72"/>
      <c r="CO28" s="25">
        <f t="shared" si="20"/>
        <v>389</v>
      </c>
      <c r="CP28" s="55">
        <f t="shared" si="21"/>
        <v>77.8</v>
      </c>
      <c r="CQ28" s="72">
        <v>75</v>
      </c>
      <c r="CR28" s="72">
        <v>78</v>
      </c>
      <c r="CS28" s="72">
        <v>78</v>
      </c>
      <c r="CT28" s="72">
        <v>75</v>
      </c>
      <c r="CU28" s="72">
        <v>77</v>
      </c>
      <c r="CV28" s="72"/>
      <c r="CW28" s="25">
        <f t="shared" si="22"/>
        <v>383</v>
      </c>
      <c r="CX28" s="55">
        <f t="shared" si="23"/>
        <v>76.599999999999994</v>
      </c>
      <c r="CY28" s="72">
        <v>77</v>
      </c>
      <c r="CZ28" s="72">
        <v>87</v>
      </c>
      <c r="DA28" s="72">
        <v>79</v>
      </c>
      <c r="DB28" s="72">
        <v>80</v>
      </c>
      <c r="DC28" s="72">
        <v>76</v>
      </c>
      <c r="DD28" s="72"/>
      <c r="DE28" s="25">
        <f t="shared" si="24"/>
        <v>399</v>
      </c>
      <c r="DF28" s="55">
        <f t="shared" si="25"/>
        <v>79.8</v>
      </c>
      <c r="DG28" s="72">
        <v>78</v>
      </c>
      <c r="DH28" s="72">
        <v>77</v>
      </c>
      <c r="DI28" s="72">
        <v>83</v>
      </c>
      <c r="DJ28" s="72">
        <v>81</v>
      </c>
      <c r="DK28" s="72">
        <v>76</v>
      </c>
      <c r="DL28" s="72"/>
      <c r="DM28" s="25">
        <f t="shared" si="26"/>
        <v>395</v>
      </c>
      <c r="DN28" s="55">
        <f t="shared" si="27"/>
        <v>79</v>
      </c>
      <c r="DO28" s="72">
        <v>79</v>
      </c>
      <c r="DP28" s="72">
        <v>78</v>
      </c>
      <c r="DQ28" s="72">
        <v>75</v>
      </c>
      <c r="DR28" s="72">
        <v>75</v>
      </c>
      <c r="DS28" s="72">
        <v>68</v>
      </c>
      <c r="DT28" s="72"/>
      <c r="DU28" s="25">
        <f t="shared" si="28"/>
        <v>375</v>
      </c>
      <c r="DV28" s="55">
        <f t="shared" si="29"/>
        <v>75</v>
      </c>
      <c r="DW28" s="72">
        <v>80</v>
      </c>
      <c r="DX28" s="72">
        <v>76</v>
      </c>
      <c r="DY28" s="72">
        <v>79</v>
      </c>
      <c r="DZ28" s="72">
        <v>75</v>
      </c>
      <c r="EA28" s="72">
        <v>76</v>
      </c>
      <c r="EB28" s="72"/>
      <c r="EC28" s="25">
        <f t="shared" si="30"/>
        <v>386</v>
      </c>
      <c r="ED28" s="26">
        <f t="shared" si="31"/>
        <v>77.2</v>
      </c>
      <c r="EG28" s="51">
        <f t="shared" si="32"/>
        <v>78.5</v>
      </c>
      <c r="EH28" s="51">
        <f t="shared" si="33"/>
        <v>80.75</v>
      </c>
      <c r="EI28" s="51">
        <f t="shared" si="34"/>
        <v>81.25</v>
      </c>
      <c r="EJ28" s="51">
        <f t="shared" si="35"/>
        <v>80</v>
      </c>
      <c r="EK28" s="51">
        <f t="shared" si="36"/>
        <v>77</v>
      </c>
      <c r="EL28" s="51"/>
      <c r="EM28" s="25">
        <f t="shared" si="37"/>
        <v>397.5</v>
      </c>
      <c r="EN28" s="26">
        <f t="shared" si="38"/>
        <v>79.5</v>
      </c>
    </row>
    <row r="29" spans="1:144" s="59" customFormat="1" x14ac:dyDescent="0.25">
      <c r="A29" s="72">
        <v>23</v>
      </c>
      <c r="B29" s="135" t="s">
        <v>142</v>
      </c>
      <c r="C29" s="81" t="s">
        <v>209</v>
      </c>
      <c r="D29" s="84" t="s">
        <v>165</v>
      </c>
      <c r="E29" s="84">
        <v>2111</v>
      </c>
      <c r="F29" s="84" t="s">
        <v>140</v>
      </c>
      <c r="G29" s="89">
        <v>91</v>
      </c>
      <c r="H29" s="72">
        <v>90</v>
      </c>
      <c r="I29" s="72">
        <v>89</v>
      </c>
      <c r="J29" s="72">
        <v>93</v>
      </c>
      <c r="K29" s="72">
        <v>91</v>
      </c>
      <c r="L29" s="72"/>
      <c r="M29" s="25">
        <f t="shared" si="0"/>
        <v>454</v>
      </c>
      <c r="N29" s="55">
        <f t="shared" si="1"/>
        <v>90.8</v>
      </c>
      <c r="O29" s="88">
        <v>89</v>
      </c>
      <c r="P29" s="72">
        <v>90</v>
      </c>
      <c r="Q29" s="72">
        <v>90</v>
      </c>
      <c r="R29" s="72">
        <v>91</v>
      </c>
      <c r="S29" s="72">
        <v>93</v>
      </c>
      <c r="T29" s="72"/>
      <c r="U29" s="25">
        <f t="shared" si="2"/>
        <v>453</v>
      </c>
      <c r="V29" s="55">
        <f t="shared" si="3"/>
        <v>90.6</v>
      </c>
      <c r="W29" s="72">
        <v>92</v>
      </c>
      <c r="X29" s="72">
        <v>89</v>
      </c>
      <c r="Y29" s="72">
        <v>90</v>
      </c>
      <c r="Z29" s="72">
        <v>92</v>
      </c>
      <c r="AA29" s="72">
        <v>94</v>
      </c>
      <c r="AB29" s="72"/>
      <c r="AC29" s="25">
        <f t="shared" si="4"/>
        <v>457</v>
      </c>
      <c r="AD29" s="55">
        <f t="shared" si="5"/>
        <v>91.4</v>
      </c>
      <c r="AE29" s="72">
        <v>82</v>
      </c>
      <c r="AF29" s="72">
        <v>79</v>
      </c>
      <c r="AG29" s="72">
        <v>78</v>
      </c>
      <c r="AH29" s="72">
        <v>78</v>
      </c>
      <c r="AI29" s="72">
        <v>76</v>
      </c>
      <c r="AJ29" s="72"/>
      <c r="AK29" s="25">
        <f t="shared" si="6"/>
        <v>393</v>
      </c>
      <c r="AL29" s="55">
        <f t="shared" si="7"/>
        <v>78.599999999999994</v>
      </c>
      <c r="AM29" s="72">
        <v>74</v>
      </c>
      <c r="AN29" s="72">
        <v>74</v>
      </c>
      <c r="AO29" s="72">
        <v>80</v>
      </c>
      <c r="AP29" s="72">
        <v>80</v>
      </c>
      <c r="AQ29" s="72">
        <v>76</v>
      </c>
      <c r="AR29" s="72"/>
      <c r="AS29" s="57">
        <f t="shared" si="8"/>
        <v>384</v>
      </c>
      <c r="AT29" s="58">
        <f t="shared" si="9"/>
        <v>76.8</v>
      </c>
      <c r="AU29" s="72">
        <v>75</v>
      </c>
      <c r="AV29" s="72">
        <v>78</v>
      </c>
      <c r="AW29" s="72">
        <v>79</v>
      </c>
      <c r="AX29" s="72">
        <v>83</v>
      </c>
      <c r="AY29" s="72">
        <v>76</v>
      </c>
      <c r="AZ29" s="72"/>
      <c r="BA29" s="25">
        <f t="shared" si="10"/>
        <v>391</v>
      </c>
      <c r="BB29" s="55">
        <f t="shared" si="11"/>
        <v>78.2</v>
      </c>
      <c r="BC29" s="72">
        <v>77</v>
      </c>
      <c r="BD29" s="72">
        <v>82</v>
      </c>
      <c r="BE29" s="72">
        <v>82</v>
      </c>
      <c r="BF29" s="72">
        <v>80</v>
      </c>
      <c r="BG29" s="72">
        <v>77</v>
      </c>
      <c r="BH29" s="72"/>
      <c r="BI29" s="25">
        <f t="shared" si="12"/>
        <v>398</v>
      </c>
      <c r="BJ29" s="55">
        <f t="shared" si="13"/>
        <v>79.599999999999994</v>
      </c>
      <c r="BK29" s="72">
        <v>77</v>
      </c>
      <c r="BL29" s="72">
        <v>77</v>
      </c>
      <c r="BM29" s="72">
        <v>82</v>
      </c>
      <c r="BN29" s="72">
        <v>84</v>
      </c>
      <c r="BO29" s="72">
        <v>77</v>
      </c>
      <c r="BP29" s="72"/>
      <c r="BQ29" s="25">
        <f t="shared" si="14"/>
        <v>397</v>
      </c>
      <c r="BR29" s="55">
        <f t="shared" si="15"/>
        <v>79.400000000000006</v>
      </c>
      <c r="BS29" s="72"/>
      <c r="BT29" s="72"/>
      <c r="BU29" s="72"/>
      <c r="BV29" s="72"/>
      <c r="BW29" s="72"/>
      <c r="BX29" s="72"/>
      <c r="BY29" s="25">
        <f t="shared" si="16"/>
        <v>0</v>
      </c>
      <c r="BZ29" s="55" t="e">
        <f t="shared" si="17"/>
        <v>#DIV/0!</v>
      </c>
      <c r="CA29" s="72">
        <v>86</v>
      </c>
      <c r="CB29" s="72">
        <v>89</v>
      </c>
      <c r="CC29" s="72">
        <v>86</v>
      </c>
      <c r="CD29" s="72">
        <v>88</v>
      </c>
      <c r="CE29" s="72">
        <v>79</v>
      </c>
      <c r="CF29" s="72"/>
      <c r="CG29" s="25">
        <f t="shared" si="18"/>
        <v>428</v>
      </c>
      <c r="CH29" s="55">
        <f t="shared" si="19"/>
        <v>85.6</v>
      </c>
      <c r="CI29" s="72">
        <v>74</v>
      </c>
      <c r="CJ29" s="72">
        <v>79</v>
      </c>
      <c r="CK29" s="72">
        <v>83</v>
      </c>
      <c r="CL29" s="72">
        <v>82</v>
      </c>
      <c r="CM29" s="72">
        <v>84</v>
      </c>
      <c r="CN29" s="72"/>
      <c r="CO29" s="25">
        <f t="shared" si="20"/>
        <v>402</v>
      </c>
      <c r="CP29" s="55">
        <f t="shared" si="21"/>
        <v>80.400000000000006</v>
      </c>
      <c r="CQ29" s="72">
        <v>74</v>
      </c>
      <c r="CR29" s="72">
        <v>74</v>
      </c>
      <c r="CS29" s="72">
        <v>75</v>
      </c>
      <c r="CT29" s="72">
        <v>81</v>
      </c>
      <c r="CU29" s="72">
        <v>79</v>
      </c>
      <c r="CV29" s="72"/>
      <c r="CW29" s="25">
        <f t="shared" si="22"/>
        <v>383</v>
      </c>
      <c r="CX29" s="55">
        <f t="shared" si="23"/>
        <v>76.599999999999994</v>
      </c>
      <c r="CY29" s="72">
        <v>90</v>
      </c>
      <c r="CZ29" s="72">
        <v>89</v>
      </c>
      <c r="DA29" s="72">
        <v>91</v>
      </c>
      <c r="DB29" s="72">
        <v>93</v>
      </c>
      <c r="DC29" s="72">
        <v>94</v>
      </c>
      <c r="DD29" s="72"/>
      <c r="DE29" s="25">
        <f t="shared" si="24"/>
        <v>457</v>
      </c>
      <c r="DF29" s="55">
        <f t="shared" si="25"/>
        <v>91.4</v>
      </c>
      <c r="DG29" s="72">
        <v>89</v>
      </c>
      <c r="DH29" s="72">
        <v>91</v>
      </c>
      <c r="DI29" s="72">
        <v>91</v>
      </c>
      <c r="DJ29" s="72">
        <v>90</v>
      </c>
      <c r="DK29" s="72">
        <v>91</v>
      </c>
      <c r="DL29" s="72"/>
      <c r="DM29" s="25">
        <f t="shared" si="26"/>
        <v>452</v>
      </c>
      <c r="DN29" s="55">
        <f t="shared" si="27"/>
        <v>90.4</v>
      </c>
      <c r="DO29" s="72">
        <v>74</v>
      </c>
      <c r="DP29" s="72">
        <v>75</v>
      </c>
      <c r="DQ29" s="72">
        <v>75</v>
      </c>
      <c r="DR29" s="72">
        <v>75</v>
      </c>
      <c r="DS29" s="72">
        <v>76</v>
      </c>
      <c r="DT29" s="72"/>
      <c r="DU29" s="25">
        <f t="shared" si="28"/>
        <v>375</v>
      </c>
      <c r="DV29" s="55">
        <f t="shared" si="29"/>
        <v>75</v>
      </c>
      <c r="DW29" s="72">
        <v>74</v>
      </c>
      <c r="DX29" s="72">
        <v>75</v>
      </c>
      <c r="DY29" s="72">
        <v>88</v>
      </c>
      <c r="DZ29" s="72">
        <v>87</v>
      </c>
      <c r="EA29" s="72">
        <v>77</v>
      </c>
      <c r="EB29" s="72"/>
      <c r="EC29" s="25">
        <f t="shared" si="30"/>
        <v>401</v>
      </c>
      <c r="ED29" s="26">
        <f t="shared" si="31"/>
        <v>80.2</v>
      </c>
      <c r="EG29" s="51">
        <f t="shared" si="32"/>
        <v>89.75</v>
      </c>
      <c r="EH29" s="51">
        <f t="shared" si="33"/>
        <v>90</v>
      </c>
      <c r="EI29" s="51">
        <f t="shared" si="34"/>
        <v>90.25</v>
      </c>
      <c r="EJ29" s="51">
        <f t="shared" si="35"/>
        <v>91.75</v>
      </c>
      <c r="EK29" s="51">
        <f t="shared" si="36"/>
        <v>92.25</v>
      </c>
      <c r="EL29" s="51"/>
      <c r="EM29" s="25">
        <f t="shared" si="37"/>
        <v>454</v>
      </c>
      <c r="EN29" s="26">
        <f t="shared" si="38"/>
        <v>90.8</v>
      </c>
    </row>
    <row r="30" spans="1:144" s="59" customFormat="1" x14ac:dyDescent="0.25">
      <c r="A30" s="72">
        <v>24</v>
      </c>
      <c r="B30" s="140" t="s">
        <v>143</v>
      </c>
      <c r="C30" s="81" t="s">
        <v>210</v>
      </c>
      <c r="D30" s="84" t="s">
        <v>166</v>
      </c>
      <c r="E30" s="84">
        <v>2100</v>
      </c>
      <c r="F30" s="84" t="s">
        <v>140</v>
      </c>
      <c r="G30" s="89">
        <v>90</v>
      </c>
      <c r="H30" s="72">
        <v>79</v>
      </c>
      <c r="I30" s="72">
        <v>81</v>
      </c>
      <c r="J30" s="72">
        <v>75</v>
      </c>
      <c r="K30" s="72">
        <v>76</v>
      </c>
      <c r="L30" s="72"/>
      <c r="M30" s="25">
        <f t="shared" si="0"/>
        <v>401</v>
      </c>
      <c r="N30" s="55">
        <f t="shared" si="1"/>
        <v>80.2</v>
      </c>
      <c r="O30" s="88">
        <v>75</v>
      </c>
      <c r="P30" s="72">
        <v>78</v>
      </c>
      <c r="Q30" s="72">
        <v>85</v>
      </c>
      <c r="R30" s="72">
        <v>75</v>
      </c>
      <c r="S30" s="72">
        <v>80</v>
      </c>
      <c r="T30" s="72"/>
      <c r="U30" s="25">
        <f t="shared" si="2"/>
        <v>393</v>
      </c>
      <c r="V30" s="55">
        <f t="shared" si="3"/>
        <v>78.599999999999994</v>
      </c>
      <c r="W30" s="72">
        <v>74</v>
      </c>
      <c r="X30" s="72">
        <v>76</v>
      </c>
      <c r="Y30" s="72">
        <v>80</v>
      </c>
      <c r="Z30" s="72">
        <v>81</v>
      </c>
      <c r="AA30" s="72">
        <v>78</v>
      </c>
      <c r="AB30" s="72"/>
      <c r="AC30" s="25">
        <f t="shared" si="4"/>
        <v>389</v>
      </c>
      <c r="AD30" s="55">
        <f t="shared" si="5"/>
        <v>77.8</v>
      </c>
      <c r="AE30" s="72">
        <v>83</v>
      </c>
      <c r="AF30" s="72">
        <v>80</v>
      </c>
      <c r="AG30" s="72">
        <v>77</v>
      </c>
      <c r="AH30" s="72">
        <v>78</v>
      </c>
      <c r="AI30" s="72">
        <v>76</v>
      </c>
      <c r="AJ30" s="72"/>
      <c r="AK30" s="25">
        <f t="shared" si="6"/>
        <v>394</v>
      </c>
      <c r="AL30" s="55">
        <f t="shared" si="7"/>
        <v>78.8</v>
      </c>
      <c r="AM30" s="72">
        <v>78</v>
      </c>
      <c r="AN30" s="72">
        <v>74</v>
      </c>
      <c r="AO30" s="72">
        <v>83</v>
      </c>
      <c r="AP30" s="72">
        <v>79</v>
      </c>
      <c r="AQ30" s="72">
        <v>76</v>
      </c>
      <c r="AR30" s="72"/>
      <c r="AS30" s="57">
        <f t="shared" si="8"/>
        <v>390</v>
      </c>
      <c r="AT30" s="58">
        <f t="shared" si="9"/>
        <v>78</v>
      </c>
      <c r="AU30" s="72">
        <v>82</v>
      </c>
      <c r="AV30" s="72">
        <v>80</v>
      </c>
      <c r="AW30" s="72">
        <v>78</v>
      </c>
      <c r="AX30" s="72">
        <v>78</v>
      </c>
      <c r="AY30" s="72">
        <v>76</v>
      </c>
      <c r="AZ30" s="72"/>
      <c r="BA30" s="25">
        <f t="shared" si="10"/>
        <v>394</v>
      </c>
      <c r="BB30" s="55">
        <f t="shared" si="11"/>
        <v>78.8</v>
      </c>
      <c r="BC30" s="72">
        <v>83</v>
      </c>
      <c r="BD30" s="72">
        <v>82</v>
      </c>
      <c r="BE30" s="72">
        <v>82</v>
      </c>
      <c r="BF30" s="72">
        <v>81</v>
      </c>
      <c r="BG30" s="72">
        <v>76</v>
      </c>
      <c r="BH30" s="72"/>
      <c r="BI30" s="25">
        <f t="shared" si="12"/>
        <v>404</v>
      </c>
      <c r="BJ30" s="55">
        <f t="shared" si="13"/>
        <v>80.8</v>
      </c>
      <c r="BK30" s="72">
        <v>76</v>
      </c>
      <c r="BL30" s="72">
        <v>75</v>
      </c>
      <c r="BM30" s="72">
        <v>80</v>
      </c>
      <c r="BN30" s="72">
        <v>77</v>
      </c>
      <c r="BO30" s="72">
        <v>76</v>
      </c>
      <c r="BP30" s="72"/>
      <c r="BQ30" s="25">
        <f t="shared" si="14"/>
        <v>384</v>
      </c>
      <c r="BR30" s="55">
        <f t="shared" si="15"/>
        <v>76.8</v>
      </c>
      <c r="BS30" s="72"/>
      <c r="BT30" s="72"/>
      <c r="BU30" s="72"/>
      <c r="BV30" s="72"/>
      <c r="BW30" s="72"/>
      <c r="BX30" s="72"/>
      <c r="BY30" s="25">
        <f t="shared" si="16"/>
        <v>0</v>
      </c>
      <c r="BZ30" s="55" t="e">
        <f t="shared" si="17"/>
        <v>#DIV/0!</v>
      </c>
      <c r="CA30" s="72">
        <v>86</v>
      </c>
      <c r="CB30" s="72">
        <v>90</v>
      </c>
      <c r="CC30" s="72">
        <v>81</v>
      </c>
      <c r="CD30" s="72">
        <v>87</v>
      </c>
      <c r="CE30" s="72">
        <v>82</v>
      </c>
      <c r="CF30" s="72"/>
      <c r="CG30" s="25">
        <f t="shared" si="18"/>
        <v>426</v>
      </c>
      <c r="CH30" s="55">
        <f t="shared" si="19"/>
        <v>85.2</v>
      </c>
      <c r="CI30" s="72">
        <v>78</v>
      </c>
      <c r="CJ30" s="72">
        <v>81</v>
      </c>
      <c r="CK30" s="72">
        <v>84</v>
      </c>
      <c r="CL30" s="72">
        <v>79</v>
      </c>
      <c r="CM30" s="72">
        <v>80</v>
      </c>
      <c r="CN30" s="72"/>
      <c r="CO30" s="25">
        <f t="shared" si="20"/>
        <v>402</v>
      </c>
      <c r="CP30" s="55">
        <f t="shared" si="21"/>
        <v>80.400000000000006</v>
      </c>
      <c r="CQ30" s="72">
        <v>81</v>
      </c>
      <c r="CR30" s="72">
        <v>79</v>
      </c>
      <c r="CS30" s="72">
        <v>75</v>
      </c>
      <c r="CT30" s="72">
        <v>75</v>
      </c>
      <c r="CU30" s="72">
        <v>76</v>
      </c>
      <c r="CV30" s="72"/>
      <c r="CW30" s="25">
        <f t="shared" si="22"/>
        <v>386</v>
      </c>
      <c r="CX30" s="55">
        <f t="shared" si="23"/>
        <v>77.2</v>
      </c>
      <c r="CY30" s="72">
        <v>79</v>
      </c>
      <c r="CZ30" s="72">
        <v>74</v>
      </c>
      <c r="DA30" s="72">
        <v>79</v>
      </c>
      <c r="DB30" s="72">
        <v>77</v>
      </c>
      <c r="DC30" s="72">
        <v>76</v>
      </c>
      <c r="DD30" s="72"/>
      <c r="DE30" s="25">
        <f t="shared" si="24"/>
        <v>385</v>
      </c>
      <c r="DF30" s="55">
        <f t="shared" si="25"/>
        <v>77</v>
      </c>
      <c r="DG30" s="72">
        <v>78</v>
      </c>
      <c r="DH30" s="72">
        <v>77</v>
      </c>
      <c r="DI30" s="72">
        <v>81</v>
      </c>
      <c r="DJ30" s="72">
        <v>75</v>
      </c>
      <c r="DK30" s="72">
        <v>81</v>
      </c>
      <c r="DL30" s="72"/>
      <c r="DM30" s="25">
        <f t="shared" si="26"/>
        <v>392</v>
      </c>
      <c r="DN30" s="55">
        <f t="shared" si="27"/>
        <v>78.400000000000006</v>
      </c>
      <c r="DO30" s="72">
        <v>75</v>
      </c>
      <c r="DP30" s="72">
        <v>75</v>
      </c>
      <c r="DQ30" s="72">
        <v>75</v>
      </c>
      <c r="DR30" s="72">
        <v>77</v>
      </c>
      <c r="DS30" s="72">
        <v>76</v>
      </c>
      <c r="DT30" s="72"/>
      <c r="DU30" s="25">
        <f t="shared" si="28"/>
        <v>378</v>
      </c>
      <c r="DV30" s="55">
        <f t="shared" si="29"/>
        <v>75.599999999999994</v>
      </c>
      <c r="DW30" s="72">
        <v>76</v>
      </c>
      <c r="DX30" s="72">
        <v>74</v>
      </c>
      <c r="DY30" s="72">
        <v>83</v>
      </c>
      <c r="DZ30" s="72">
        <v>75</v>
      </c>
      <c r="EA30" s="72">
        <v>76</v>
      </c>
      <c r="EB30" s="72"/>
      <c r="EC30" s="25">
        <f t="shared" si="30"/>
        <v>384</v>
      </c>
      <c r="ED30" s="26">
        <f t="shared" si="31"/>
        <v>76.8</v>
      </c>
      <c r="EG30" s="51">
        <f t="shared" si="32"/>
        <v>80.5</v>
      </c>
      <c r="EH30" s="51">
        <f t="shared" si="33"/>
        <v>77</v>
      </c>
      <c r="EI30" s="51">
        <f t="shared" si="34"/>
        <v>81.5</v>
      </c>
      <c r="EJ30" s="51">
        <f t="shared" si="35"/>
        <v>75.5</v>
      </c>
      <c r="EK30" s="51">
        <f t="shared" si="36"/>
        <v>78.25</v>
      </c>
      <c r="EL30" s="51"/>
      <c r="EM30" s="25">
        <f t="shared" si="37"/>
        <v>392.75</v>
      </c>
      <c r="EN30" s="26">
        <f t="shared" si="38"/>
        <v>78.55</v>
      </c>
    </row>
    <row r="31" spans="1:144" s="59" customFormat="1" x14ac:dyDescent="0.25">
      <c r="A31" s="72">
        <v>25</v>
      </c>
      <c r="B31" s="136" t="s">
        <v>144</v>
      </c>
      <c r="C31" s="86" t="s">
        <v>211</v>
      </c>
      <c r="D31" s="87" t="s">
        <v>167</v>
      </c>
      <c r="E31" s="87">
        <v>2085</v>
      </c>
      <c r="F31" s="87" t="s">
        <v>140</v>
      </c>
      <c r="G31" s="89">
        <v>92</v>
      </c>
      <c r="H31" s="72">
        <v>94</v>
      </c>
      <c r="I31" s="72">
        <v>92</v>
      </c>
      <c r="J31" s="72">
        <v>89</v>
      </c>
      <c r="K31" s="72">
        <v>91</v>
      </c>
      <c r="L31" s="72"/>
      <c r="M31" s="25">
        <f t="shared" si="0"/>
        <v>458</v>
      </c>
      <c r="N31" s="55">
        <f t="shared" si="1"/>
        <v>91.6</v>
      </c>
      <c r="O31" s="88">
        <v>90</v>
      </c>
      <c r="P31" s="72">
        <v>91</v>
      </c>
      <c r="Q31" s="72">
        <v>90</v>
      </c>
      <c r="R31" s="72">
        <v>90</v>
      </c>
      <c r="S31" s="72">
        <v>94</v>
      </c>
      <c r="T31" s="72"/>
      <c r="U31" s="25">
        <f t="shared" si="2"/>
        <v>455</v>
      </c>
      <c r="V31" s="55">
        <f t="shared" si="3"/>
        <v>91</v>
      </c>
      <c r="W31" s="72">
        <v>92</v>
      </c>
      <c r="X31" s="72">
        <v>92</v>
      </c>
      <c r="Y31" s="72">
        <v>90</v>
      </c>
      <c r="Z31" s="72">
        <v>94</v>
      </c>
      <c r="AA31" s="72">
        <v>95</v>
      </c>
      <c r="AB31" s="72"/>
      <c r="AC31" s="25">
        <f t="shared" si="4"/>
        <v>463</v>
      </c>
      <c r="AD31" s="55">
        <f t="shared" si="5"/>
        <v>92.6</v>
      </c>
      <c r="AE31" s="72">
        <v>83</v>
      </c>
      <c r="AF31" s="72">
        <v>84</v>
      </c>
      <c r="AG31" s="72">
        <v>75</v>
      </c>
      <c r="AH31" s="72">
        <v>75</v>
      </c>
      <c r="AI31" s="72">
        <v>76</v>
      </c>
      <c r="AJ31" s="72"/>
      <c r="AK31" s="25">
        <f t="shared" si="6"/>
        <v>393</v>
      </c>
      <c r="AL31" s="55">
        <f t="shared" si="7"/>
        <v>78.599999999999994</v>
      </c>
      <c r="AM31" s="72">
        <v>80</v>
      </c>
      <c r="AN31" s="72">
        <v>80</v>
      </c>
      <c r="AO31" s="72">
        <v>79</v>
      </c>
      <c r="AP31" s="72">
        <v>80</v>
      </c>
      <c r="AQ31" s="72">
        <v>76</v>
      </c>
      <c r="AR31" s="72"/>
      <c r="AS31" s="57">
        <f t="shared" si="8"/>
        <v>395</v>
      </c>
      <c r="AT31" s="58">
        <f t="shared" si="9"/>
        <v>79</v>
      </c>
      <c r="AU31" s="72">
        <v>74</v>
      </c>
      <c r="AV31" s="72">
        <v>80</v>
      </c>
      <c r="AW31" s="72">
        <v>80</v>
      </c>
      <c r="AX31" s="72">
        <v>81</v>
      </c>
      <c r="AY31" s="72">
        <v>76</v>
      </c>
      <c r="AZ31" s="72"/>
      <c r="BA31" s="25">
        <f t="shared" si="10"/>
        <v>391</v>
      </c>
      <c r="BB31" s="55">
        <f t="shared" si="11"/>
        <v>78.2</v>
      </c>
      <c r="BC31" s="72">
        <v>79</v>
      </c>
      <c r="BD31" s="72">
        <v>86</v>
      </c>
      <c r="BE31" s="72">
        <v>84</v>
      </c>
      <c r="BF31" s="72">
        <v>83</v>
      </c>
      <c r="BG31" s="72">
        <v>77</v>
      </c>
      <c r="BH31" s="72"/>
      <c r="BI31" s="25">
        <f t="shared" si="12"/>
        <v>409</v>
      </c>
      <c r="BJ31" s="55">
        <f t="shared" si="13"/>
        <v>81.8</v>
      </c>
      <c r="BK31" s="72">
        <v>76</v>
      </c>
      <c r="BL31" s="72">
        <v>78</v>
      </c>
      <c r="BM31" s="72">
        <v>85</v>
      </c>
      <c r="BN31" s="72">
        <v>79</v>
      </c>
      <c r="BO31" s="72">
        <v>77</v>
      </c>
      <c r="BP31" s="72"/>
      <c r="BQ31" s="25">
        <f t="shared" si="14"/>
        <v>395</v>
      </c>
      <c r="BR31" s="55">
        <f t="shared" si="15"/>
        <v>79</v>
      </c>
      <c r="BS31" s="72"/>
      <c r="BT31" s="72"/>
      <c r="BU31" s="72"/>
      <c r="BV31" s="72"/>
      <c r="BW31" s="72"/>
      <c r="BX31" s="72"/>
      <c r="BY31" s="25">
        <f t="shared" si="16"/>
        <v>0</v>
      </c>
      <c r="BZ31" s="55" t="e">
        <f t="shared" si="17"/>
        <v>#DIV/0!</v>
      </c>
      <c r="CA31" s="72">
        <v>86</v>
      </c>
      <c r="CB31" s="72">
        <v>90</v>
      </c>
      <c r="CC31" s="72">
        <v>90</v>
      </c>
      <c r="CD31" s="72">
        <v>94</v>
      </c>
      <c r="CE31" s="72">
        <v>85</v>
      </c>
      <c r="CF31" s="72"/>
      <c r="CG31" s="25">
        <f t="shared" si="18"/>
        <v>445</v>
      </c>
      <c r="CH31" s="55">
        <f t="shared" si="19"/>
        <v>89</v>
      </c>
      <c r="CI31" s="72">
        <v>76</v>
      </c>
      <c r="CJ31" s="72">
        <v>80</v>
      </c>
      <c r="CK31" s="72">
        <v>84</v>
      </c>
      <c r="CL31" s="72">
        <v>81</v>
      </c>
      <c r="CM31" s="72">
        <v>83</v>
      </c>
      <c r="CN31" s="72"/>
      <c r="CO31" s="25">
        <f t="shared" si="20"/>
        <v>404</v>
      </c>
      <c r="CP31" s="55">
        <f t="shared" si="21"/>
        <v>80.8</v>
      </c>
      <c r="CQ31" s="72">
        <v>78</v>
      </c>
      <c r="CR31" s="72">
        <v>75</v>
      </c>
      <c r="CS31" s="72">
        <v>76</v>
      </c>
      <c r="CT31" s="72">
        <v>77</v>
      </c>
      <c r="CU31" s="72">
        <v>79</v>
      </c>
      <c r="CV31" s="72"/>
      <c r="CW31" s="25">
        <f t="shared" si="22"/>
        <v>385</v>
      </c>
      <c r="CX31" s="55">
        <f t="shared" si="23"/>
        <v>77</v>
      </c>
      <c r="CY31" s="72">
        <v>91</v>
      </c>
      <c r="CZ31" s="72">
        <v>89</v>
      </c>
      <c r="DA31" s="72">
        <v>92</v>
      </c>
      <c r="DB31" s="72">
        <v>90</v>
      </c>
      <c r="DC31" s="72">
        <v>91</v>
      </c>
      <c r="DD31" s="72"/>
      <c r="DE31" s="25">
        <f t="shared" si="24"/>
        <v>453</v>
      </c>
      <c r="DF31" s="55">
        <f t="shared" si="25"/>
        <v>90.6</v>
      </c>
      <c r="DG31" s="72">
        <v>90</v>
      </c>
      <c r="DH31" s="72">
        <v>90</v>
      </c>
      <c r="DI31" s="72">
        <v>93</v>
      </c>
      <c r="DJ31" s="72">
        <v>92</v>
      </c>
      <c r="DK31" s="72">
        <v>90</v>
      </c>
      <c r="DL31" s="72"/>
      <c r="DM31" s="25">
        <f t="shared" si="26"/>
        <v>455</v>
      </c>
      <c r="DN31" s="55">
        <f t="shared" si="27"/>
        <v>91</v>
      </c>
      <c r="DO31" s="72">
        <v>75</v>
      </c>
      <c r="DP31" s="72">
        <v>74</v>
      </c>
      <c r="DQ31" s="72">
        <v>75</v>
      </c>
      <c r="DR31" s="72">
        <v>75</v>
      </c>
      <c r="DS31" s="72">
        <v>76</v>
      </c>
      <c r="DT31" s="72"/>
      <c r="DU31" s="25">
        <f t="shared" si="28"/>
        <v>375</v>
      </c>
      <c r="DV31" s="55">
        <f t="shared" si="29"/>
        <v>75</v>
      </c>
      <c r="DW31" s="72">
        <v>78</v>
      </c>
      <c r="DX31" s="72">
        <v>82</v>
      </c>
      <c r="DY31" s="72">
        <v>85</v>
      </c>
      <c r="DZ31" s="72">
        <v>86</v>
      </c>
      <c r="EA31" s="72">
        <v>77</v>
      </c>
      <c r="EB31" s="72"/>
      <c r="EC31" s="25">
        <f t="shared" si="30"/>
        <v>408</v>
      </c>
      <c r="ED31" s="26">
        <f t="shared" si="31"/>
        <v>81.599999999999994</v>
      </c>
      <c r="EG31" s="51">
        <f t="shared" si="32"/>
        <v>90.75</v>
      </c>
      <c r="EH31" s="51">
        <f t="shared" si="33"/>
        <v>91</v>
      </c>
      <c r="EI31" s="51">
        <f t="shared" si="34"/>
        <v>91.75</v>
      </c>
      <c r="EJ31" s="51">
        <f t="shared" si="35"/>
        <v>90.25</v>
      </c>
      <c r="EK31" s="51">
        <f t="shared" si="36"/>
        <v>91.5</v>
      </c>
      <c r="EL31" s="51"/>
      <c r="EM31" s="25">
        <f t="shared" si="37"/>
        <v>455.25</v>
      </c>
      <c r="EN31" s="26">
        <f t="shared" si="38"/>
        <v>91.05</v>
      </c>
    </row>
    <row r="32" spans="1:144" s="59" customFormat="1" x14ac:dyDescent="0.25">
      <c r="A32" s="72">
        <v>26</v>
      </c>
      <c r="B32" s="141" t="s">
        <v>145</v>
      </c>
      <c r="C32" s="81" t="s">
        <v>212</v>
      </c>
      <c r="D32" s="84" t="s">
        <v>168</v>
      </c>
      <c r="E32" s="84">
        <v>2075</v>
      </c>
      <c r="F32" s="84" t="s">
        <v>141</v>
      </c>
      <c r="G32" s="89">
        <v>98</v>
      </c>
      <c r="H32" s="72">
        <v>90</v>
      </c>
      <c r="I32" s="72">
        <v>90</v>
      </c>
      <c r="J32" s="72">
        <v>88</v>
      </c>
      <c r="K32" s="72">
        <v>92</v>
      </c>
      <c r="L32" s="72"/>
      <c r="M32" s="25">
        <f t="shared" si="0"/>
        <v>458</v>
      </c>
      <c r="N32" s="55">
        <f t="shared" si="1"/>
        <v>91.6</v>
      </c>
      <c r="O32" s="88">
        <v>90</v>
      </c>
      <c r="P32" s="72">
        <v>92</v>
      </c>
      <c r="Q32" s="72">
        <v>90</v>
      </c>
      <c r="R32" s="72">
        <v>90</v>
      </c>
      <c r="S32" s="72">
        <v>93</v>
      </c>
      <c r="T32" s="72"/>
      <c r="U32" s="25">
        <f t="shared" si="2"/>
        <v>455</v>
      </c>
      <c r="V32" s="55">
        <f t="shared" si="3"/>
        <v>91</v>
      </c>
      <c r="W32" s="72">
        <v>91</v>
      </c>
      <c r="X32" s="72">
        <v>92</v>
      </c>
      <c r="Y32" s="72">
        <v>93</v>
      </c>
      <c r="Z32" s="72">
        <v>91</v>
      </c>
      <c r="AA32" s="72">
        <v>90</v>
      </c>
      <c r="AB32" s="72"/>
      <c r="AC32" s="25">
        <f t="shared" si="4"/>
        <v>457</v>
      </c>
      <c r="AD32" s="55">
        <f t="shared" si="5"/>
        <v>91.4</v>
      </c>
      <c r="AE32" s="72">
        <v>84</v>
      </c>
      <c r="AF32" s="72">
        <v>87</v>
      </c>
      <c r="AG32" s="72">
        <v>82</v>
      </c>
      <c r="AH32" s="72">
        <v>80</v>
      </c>
      <c r="AI32" s="72">
        <v>84</v>
      </c>
      <c r="AJ32" s="72"/>
      <c r="AK32" s="25">
        <f t="shared" si="6"/>
        <v>417</v>
      </c>
      <c r="AL32" s="55">
        <f t="shared" si="7"/>
        <v>83.4</v>
      </c>
      <c r="AM32" s="72">
        <v>76</v>
      </c>
      <c r="AN32" s="72">
        <v>83</v>
      </c>
      <c r="AO32" s="72">
        <v>79</v>
      </c>
      <c r="AP32" s="72">
        <v>81</v>
      </c>
      <c r="AQ32" s="72">
        <v>77</v>
      </c>
      <c r="AR32" s="72"/>
      <c r="AS32" s="57">
        <f t="shared" si="8"/>
        <v>396</v>
      </c>
      <c r="AT32" s="58">
        <f t="shared" si="9"/>
        <v>79.2</v>
      </c>
      <c r="AU32" s="72">
        <v>78</v>
      </c>
      <c r="AV32" s="72">
        <v>86</v>
      </c>
      <c r="AW32" s="72">
        <v>78</v>
      </c>
      <c r="AX32" s="72">
        <v>82</v>
      </c>
      <c r="AY32" s="72">
        <v>79</v>
      </c>
      <c r="AZ32" s="72"/>
      <c r="BA32" s="25">
        <f t="shared" si="10"/>
        <v>403</v>
      </c>
      <c r="BB32" s="55">
        <f t="shared" si="11"/>
        <v>80.599999999999994</v>
      </c>
      <c r="BC32" s="72">
        <v>81</v>
      </c>
      <c r="BD32" s="72">
        <v>83</v>
      </c>
      <c r="BE32" s="72">
        <v>85</v>
      </c>
      <c r="BF32" s="72">
        <v>83</v>
      </c>
      <c r="BG32" s="72">
        <v>84</v>
      </c>
      <c r="BH32" s="72"/>
      <c r="BI32" s="25">
        <f t="shared" si="12"/>
        <v>416</v>
      </c>
      <c r="BJ32" s="55">
        <f t="shared" si="13"/>
        <v>83.2</v>
      </c>
      <c r="BK32" s="72">
        <v>81</v>
      </c>
      <c r="BL32" s="72">
        <v>78</v>
      </c>
      <c r="BM32" s="72">
        <v>86</v>
      </c>
      <c r="BN32" s="72">
        <v>83</v>
      </c>
      <c r="BO32" s="72">
        <v>83</v>
      </c>
      <c r="BP32" s="72"/>
      <c r="BQ32" s="25">
        <f t="shared" si="14"/>
        <v>411</v>
      </c>
      <c r="BR32" s="55">
        <f t="shared" si="15"/>
        <v>82.2</v>
      </c>
      <c r="BS32" s="72"/>
      <c r="BT32" s="72"/>
      <c r="BU32" s="72"/>
      <c r="BV32" s="72"/>
      <c r="BW32" s="72"/>
      <c r="BX32" s="72"/>
      <c r="BY32" s="25">
        <f t="shared" si="16"/>
        <v>0</v>
      </c>
      <c r="BZ32" s="55" t="e">
        <f t="shared" si="17"/>
        <v>#DIV/0!</v>
      </c>
      <c r="CA32" s="72">
        <v>85</v>
      </c>
      <c r="CB32" s="72">
        <v>88</v>
      </c>
      <c r="CC32" s="72">
        <v>85</v>
      </c>
      <c r="CD32" s="72">
        <v>94</v>
      </c>
      <c r="CE32" s="72">
        <v>93</v>
      </c>
      <c r="CF32" s="72"/>
      <c r="CG32" s="25">
        <f t="shared" si="18"/>
        <v>445</v>
      </c>
      <c r="CH32" s="55">
        <f t="shared" si="19"/>
        <v>89</v>
      </c>
      <c r="CI32" s="72">
        <v>77</v>
      </c>
      <c r="CJ32" s="72">
        <v>86</v>
      </c>
      <c r="CK32" s="72">
        <v>84</v>
      </c>
      <c r="CL32" s="72">
        <v>87</v>
      </c>
      <c r="CM32" s="72">
        <v>87</v>
      </c>
      <c r="CN32" s="72"/>
      <c r="CO32" s="25">
        <f t="shared" si="20"/>
        <v>421</v>
      </c>
      <c r="CP32" s="55">
        <f t="shared" si="21"/>
        <v>84.2</v>
      </c>
      <c r="CQ32" s="72">
        <v>76</v>
      </c>
      <c r="CR32" s="72">
        <v>85</v>
      </c>
      <c r="CS32" s="72">
        <v>79</v>
      </c>
      <c r="CT32" s="72">
        <v>75</v>
      </c>
      <c r="CU32" s="72">
        <v>83</v>
      </c>
      <c r="CV32" s="72"/>
      <c r="CW32" s="25">
        <f t="shared" si="22"/>
        <v>398</v>
      </c>
      <c r="CX32" s="55">
        <f t="shared" si="23"/>
        <v>79.599999999999994</v>
      </c>
      <c r="CY32" s="72">
        <v>89</v>
      </c>
      <c r="CZ32" s="72">
        <v>90</v>
      </c>
      <c r="DA32" s="72">
        <v>92</v>
      </c>
      <c r="DB32" s="72">
        <v>92</v>
      </c>
      <c r="DC32" s="72">
        <v>93</v>
      </c>
      <c r="DD32" s="72"/>
      <c r="DE32" s="25">
        <f t="shared" si="24"/>
        <v>456</v>
      </c>
      <c r="DF32" s="55">
        <f t="shared" si="25"/>
        <v>91.2</v>
      </c>
      <c r="DG32" s="72">
        <v>89</v>
      </c>
      <c r="DH32" s="72">
        <v>90</v>
      </c>
      <c r="DI32" s="72">
        <v>90</v>
      </c>
      <c r="DJ32" s="72">
        <v>92</v>
      </c>
      <c r="DK32" s="72">
        <v>91</v>
      </c>
      <c r="DL32" s="72"/>
      <c r="DM32" s="25">
        <f t="shared" si="26"/>
        <v>452</v>
      </c>
      <c r="DN32" s="55">
        <f t="shared" si="27"/>
        <v>90.4</v>
      </c>
      <c r="DO32" s="72">
        <v>75</v>
      </c>
      <c r="DP32" s="72">
        <v>74</v>
      </c>
      <c r="DQ32" s="72">
        <v>75</v>
      </c>
      <c r="DR32" s="72">
        <v>76</v>
      </c>
      <c r="DS32" s="72">
        <v>77</v>
      </c>
      <c r="DT32" s="72"/>
      <c r="DU32" s="25">
        <f t="shared" si="28"/>
        <v>377</v>
      </c>
      <c r="DV32" s="55">
        <f t="shared" si="29"/>
        <v>75.400000000000006</v>
      </c>
      <c r="DW32" s="72">
        <v>78</v>
      </c>
      <c r="DX32" s="72">
        <v>90</v>
      </c>
      <c r="DY32" s="72">
        <v>88</v>
      </c>
      <c r="DZ32" s="72">
        <v>92</v>
      </c>
      <c r="EA32" s="72">
        <v>84</v>
      </c>
      <c r="EB32" s="72"/>
      <c r="EC32" s="25">
        <f t="shared" si="30"/>
        <v>432</v>
      </c>
      <c r="ED32" s="26">
        <f t="shared" si="31"/>
        <v>86.4</v>
      </c>
      <c r="EG32" s="51">
        <f t="shared" si="32"/>
        <v>91.5</v>
      </c>
      <c r="EH32" s="51">
        <f t="shared" si="33"/>
        <v>90.5</v>
      </c>
      <c r="EI32" s="51">
        <f t="shared" si="34"/>
        <v>90.5</v>
      </c>
      <c r="EJ32" s="51">
        <f t="shared" si="35"/>
        <v>90.5</v>
      </c>
      <c r="EK32" s="51">
        <f t="shared" si="36"/>
        <v>92.25</v>
      </c>
      <c r="EL32" s="51"/>
      <c r="EM32" s="25">
        <f t="shared" si="37"/>
        <v>455.25</v>
      </c>
      <c r="EN32" s="26">
        <f t="shared" si="38"/>
        <v>91.05</v>
      </c>
    </row>
    <row r="33" spans="1:144" s="59" customFormat="1" x14ac:dyDescent="0.25">
      <c r="A33" s="72">
        <v>27</v>
      </c>
      <c r="B33" s="141" t="s">
        <v>146</v>
      </c>
      <c r="C33" s="81" t="s">
        <v>213</v>
      </c>
      <c r="D33" s="84" t="s">
        <v>169</v>
      </c>
      <c r="E33" s="84">
        <v>2086</v>
      </c>
      <c r="F33" s="84" t="s">
        <v>141</v>
      </c>
      <c r="G33" s="89">
        <v>92</v>
      </c>
      <c r="H33" s="72">
        <v>95</v>
      </c>
      <c r="I33" s="72">
        <v>94</v>
      </c>
      <c r="J33" s="72">
        <v>91</v>
      </c>
      <c r="K33" s="72">
        <v>93</v>
      </c>
      <c r="L33" s="72"/>
      <c r="M33" s="25">
        <f t="shared" si="0"/>
        <v>465</v>
      </c>
      <c r="N33" s="55">
        <f t="shared" si="1"/>
        <v>93</v>
      </c>
      <c r="O33" s="88">
        <v>90</v>
      </c>
      <c r="P33" s="72">
        <v>89</v>
      </c>
      <c r="Q33" s="72">
        <v>93</v>
      </c>
      <c r="R33" s="72">
        <v>93</v>
      </c>
      <c r="S33" s="72">
        <v>94</v>
      </c>
      <c r="T33" s="72"/>
      <c r="U33" s="25">
        <f t="shared" si="2"/>
        <v>459</v>
      </c>
      <c r="V33" s="55">
        <f t="shared" si="3"/>
        <v>91.8</v>
      </c>
      <c r="W33" s="72">
        <v>92</v>
      </c>
      <c r="X33" s="72">
        <v>94</v>
      </c>
      <c r="Y33" s="72">
        <v>92</v>
      </c>
      <c r="Z33" s="72">
        <v>90</v>
      </c>
      <c r="AA33" s="72">
        <v>89</v>
      </c>
      <c r="AB33" s="72"/>
      <c r="AC33" s="25">
        <f t="shared" si="4"/>
        <v>457</v>
      </c>
      <c r="AD33" s="55">
        <f t="shared" si="5"/>
        <v>91.4</v>
      </c>
      <c r="AE33" s="72">
        <v>85</v>
      </c>
      <c r="AF33" s="72">
        <v>85</v>
      </c>
      <c r="AG33" s="72">
        <v>80</v>
      </c>
      <c r="AH33" s="72">
        <v>77</v>
      </c>
      <c r="AI33" s="72">
        <v>79</v>
      </c>
      <c r="AJ33" s="72"/>
      <c r="AK33" s="25">
        <f t="shared" si="6"/>
        <v>406</v>
      </c>
      <c r="AL33" s="55">
        <f t="shared" si="7"/>
        <v>81.2</v>
      </c>
      <c r="AM33" s="72">
        <v>74</v>
      </c>
      <c r="AN33" s="72">
        <v>76</v>
      </c>
      <c r="AO33" s="72">
        <v>82</v>
      </c>
      <c r="AP33" s="72">
        <v>81</v>
      </c>
      <c r="AQ33" s="72">
        <v>77</v>
      </c>
      <c r="AR33" s="72"/>
      <c r="AS33" s="57">
        <f t="shared" si="8"/>
        <v>390</v>
      </c>
      <c r="AT33" s="58">
        <f t="shared" si="9"/>
        <v>78</v>
      </c>
      <c r="AU33" s="72">
        <v>79</v>
      </c>
      <c r="AV33" s="72">
        <v>80</v>
      </c>
      <c r="AW33" s="72">
        <v>81</v>
      </c>
      <c r="AX33" s="72">
        <v>86</v>
      </c>
      <c r="AY33" s="72">
        <v>79</v>
      </c>
      <c r="AZ33" s="72"/>
      <c r="BA33" s="25">
        <f t="shared" si="10"/>
        <v>405</v>
      </c>
      <c r="BB33" s="55">
        <f t="shared" si="11"/>
        <v>81</v>
      </c>
      <c r="BC33" s="72">
        <v>78</v>
      </c>
      <c r="BD33" s="72">
        <v>82</v>
      </c>
      <c r="BE33" s="72">
        <v>84</v>
      </c>
      <c r="BF33" s="72">
        <v>84</v>
      </c>
      <c r="BG33" s="72">
        <v>78</v>
      </c>
      <c r="BH33" s="72"/>
      <c r="BI33" s="25">
        <f t="shared" si="12"/>
        <v>406</v>
      </c>
      <c r="BJ33" s="55">
        <f t="shared" si="13"/>
        <v>81.2</v>
      </c>
      <c r="BK33" s="72">
        <v>77</v>
      </c>
      <c r="BL33" s="72">
        <v>77</v>
      </c>
      <c r="BM33" s="72">
        <v>85</v>
      </c>
      <c r="BN33" s="72">
        <v>77</v>
      </c>
      <c r="BO33" s="72">
        <v>79</v>
      </c>
      <c r="BP33" s="72"/>
      <c r="BQ33" s="25">
        <f t="shared" si="14"/>
        <v>395</v>
      </c>
      <c r="BR33" s="55">
        <f t="shared" si="15"/>
        <v>79</v>
      </c>
      <c r="BS33" s="72"/>
      <c r="BT33" s="72"/>
      <c r="BU33" s="72"/>
      <c r="BV33" s="72"/>
      <c r="BW33" s="72"/>
      <c r="BX33" s="72"/>
      <c r="BY33" s="25">
        <f t="shared" si="16"/>
        <v>0</v>
      </c>
      <c r="BZ33" s="55" t="e">
        <f t="shared" si="17"/>
        <v>#DIV/0!</v>
      </c>
      <c r="CA33" s="72">
        <v>84</v>
      </c>
      <c r="CB33" s="72">
        <v>85</v>
      </c>
      <c r="CC33" s="72">
        <v>85</v>
      </c>
      <c r="CD33" s="72">
        <v>85</v>
      </c>
      <c r="CE33" s="72">
        <v>85</v>
      </c>
      <c r="CF33" s="72"/>
      <c r="CG33" s="25">
        <f t="shared" si="18"/>
        <v>424</v>
      </c>
      <c r="CH33" s="55">
        <f t="shared" si="19"/>
        <v>84.8</v>
      </c>
      <c r="CI33" s="72">
        <v>75</v>
      </c>
      <c r="CJ33" s="72">
        <v>82</v>
      </c>
      <c r="CK33" s="72">
        <v>84</v>
      </c>
      <c r="CL33" s="72">
        <v>84</v>
      </c>
      <c r="CM33" s="72">
        <v>80</v>
      </c>
      <c r="CN33" s="72"/>
      <c r="CO33" s="25">
        <f t="shared" si="20"/>
        <v>405</v>
      </c>
      <c r="CP33" s="55">
        <f t="shared" si="21"/>
        <v>81</v>
      </c>
      <c r="CQ33" s="72">
        <v>76</v>
      </c>
      <c r="CR33" s="72">
        <v>75</v>
      </c>
      <c r="CS33" s="72">
        <v>80</v>
      </c>
      <c r="CT33" s="72">
        <v>82</v>
      </c>
      <c r="CU33" s="72">
        <v>86</v>
      </c>
      <c r="CV33" s="72"/>
      <c r="CW33" s="25">
        <f t="shared" si="22"/>
        <v>399</v>
      </c>
      <c r="CX33" s="55">
        <f t="shared" si="23"/>
        <v>79.8</v>
      </c>
      <c r="CY33" s="72">
        <v>90</v>
      </c>
      <c r="CZ33" s="72">
        <v>91</v>
      </c>
      <c r="DA33" s="72">
        <v>93</v>
      </c>
      <c r="DB33" s="72">
        <v>91</v>
      </c>
      <c r="DC33" s="72">
        <v>92</v>
      </c>
      <c r="DD33" s="72"/>
      <c r="DE33" s="25">
        <f t="shared" si="24"/>
        <v>457</v>
      </c>
      <c r="DF33" s="55">
        <f t="shared" si="25"/>
        <v>91.4</v>
      </c>
      <c r="DG33" s="72">
        <v>91</v>
      </c>
      <c r="DH33" s="72">
        <v>90</v>
      </c>
      <c r="DI33" s="72">
        <v>93</v>
      </c>
      <c r="DJ33" s="72">
        <v>90</v>
      </c>
      <c r="DK33" s="72">
        <v>91</v>
      </c>
      <c r="DL33" s="72"/>
      <c r="DM33" s="25">
        <f t="shared" si="26"/>
        <v>455</v>
      </c>
      <c r="DN33" s="55">
        <f t="shared" si="27"/>
        <v>91</v>
      </c>
      <c r="DO33" s="72">
        <v>74</v>
      </c>
      <c r="DP33" s="72">
        <v>76</v>
      </c>
      <c r="DQ33" s="72">
        <v>78</v>
      </c>
      <c r="DR33" s="72">
        <v>77</v>
      </c>
      <c r="DS33" s="72">
        <v>77</v>
      </c>
      <c r="DT33" s="72"/>
      <c r="DU33" s="25">
        <f t="shared" si="28"/>
        <v>382</v>
      </c>
      <c r="DV33" s="55">
        <f t="shared" si="29"/>
        <v>76.400000000000006</v>
      </c>
      <c r="DW33" s="72">
        <v>73</v>
      </c>
      <c r="DX33" s="72">
        <v>88</v>
      </c>
      <c r="DY33" s="72">
        <v>87</v>
      </c>
      <c r="DZ33" s="72">
        <v>88</v>
      </c>
      <c r="EA33" s="72">
        <v>80</v>
      </c>
      <c r="EB33" s="72"/>
      <c r="EC33" s="25">
        <f t="shared" si="30"/>
        <v>416</v>
      </c>
      <c r="ED33" s="26">
        <f t="shared" si="31"/>
        <v>83.2</v>
      </c>
      <c r="EG33" s="51">
        <f t="shared" si="32"/>
        <v>90.75</v>
      </c>
      <c r="EH33" s="51">
        <f t="shared" si="33"/>
        <v>91.25</v>
      </c>
      <c r="EI33" s="51">
        <f t="shared" si="34"/>
        <v>93.25</v>
      </c>
      <c r="EJ33" s="51">
        <f t="shared" si="35"/>
        <v>91.25</v>
      </c>
      <c r="EK33" s="51">
        <f t="shared" si="36"/>
        <v>92.5</v>
      </c>
      <c r="EL33" s="51"/>
      <c r="EM33" s="25">
        <f t="shared" si="37"/>
        <v>459</v>
      </c>
      <c r="EN33" s="26">
        <f t="shared" si="38"/>
        <v>91.8</v>
      </c>
    </row>
    <row r="34" spans="1:144" s="59" customFormat="1" x14ac:dyDescent="0.25">
      <c r="A34" s="72">
        <v>28</v>
      </c>
      <c r="B34" s="150" t="s">
        <v>147</v>
      </c>
      <c r="C34" s="81" t="s">
        <v>214</v>
      </c>
      <c r="D34" s="83" t="s">
        <v>170</v>
      </c>
      <c r="E34" s="83">
        <v>2089</v>
      </c>
      <c r="F34" s="84" t="s">
        <v>141</v>
      </c>
      <c r="G34" s="89">
        <v>95</v>
      </c>
      <c r="H34" s="72">
        <v>93</v>
      </c>
      <c r="I34" s="72">
        <v>91</v>
      </c>
      <c r="J34" s="72">
        <v>88</v>
      </c>
      <c r="K34" s="72">
        <v>90</v>
      </c>
      <c r="L34" s="72"/>
      <c r="M34" s="25">
        <f t="shared" si="0"/>
        <v>457</v>
      </c>
      <c r="N34" s="55">
        <f t="shared" si="1"/>
        <v>91.4</v>
      </c>
      <c r="O34" s="88">
        <v>89</v>
      </c>
      <c r="P34" s="72">
        <v>91</v>
      </c>
      <c r="Q34" s="72">
        <v>94</v>
      </c>
      <c r="R34" s="72">
        <v>91</v>
      </c>
      <c r="S34" s="72">
        <v>93</v>
      </c>
      <c r="T34" s="72"/>
      <c r="U34" s="25">
        <f t="shared" si="2"/>
        <v>458</v>
      </c>
      <c r="V34" s="55">
        <f t="shared" si="3"/>
        <v>91.6</v>
      </c>
      <c r="W34" s="72">
        <v>88</v>
      </c>
      <c r="X34" s="72">
        <v>90</v>
      </c>
      <c r="Y34" s="72">
        <v>92</v>
      </c>
      <c r="Z34" s="72">
        <v>93</v>
      </c>
      <c r="AA34" s="72">
        <v>89</v>
      </c>
      <c r="AB34" s="72"/>
      <c r="AC34" s="25">
        <f t="shared" si="4"/>
        <v>452</v>
      </c>
      <c r="AD34" s="55">
        <f t="shared" si="5"/>
        <v>90.4</v>
      </c>
      <c r="AE34" s="72">
        <v>81</v>
      </c>
      <c r="AF34" s="72">
        <v>86</v>
      </c>
      <c r="AG34" s="72">
        <v>77</v>
      </c>
      <c r="AH34" s="72">
        <v>77</v>
      </c>
      <c r="AI34" s="72">
        <v>77</v>
      </c>
      <c r="AJ34" s="72"/>
      <c r="AK34" s="25">
        <f t="shared" si="6"/>
        <v>398</v>
      </c>
      <c r="AL34" s="55">
        <f t="shared" si="7"/>
        <v>79.599999999999994</v>
      </c>
      <c r="AM34" s="72">
        <v>74</v>
      </c>
      <c r="AN34" s="72">
        <v>74</v>
      </c>
      <c r="AO34" s="72">
        <v>79</v>
      </c>
      <c r="AP34" s="72">
        <v>81</v>
      </c>
      <c r="AQ34" s="72">
        <v>76</v>
      </c>
      <c r="AR34" s="72"/>
      <c r="AS34" s="57">
        <f t="shared" si="8"/>
        <v>384</v>
      </c>
      <c r="AT34" s="58">
        <f t="shared" si="9"/>
        <v>76.8</v>
      </c>
      <c r="AU34" s="72">
        <v>74</v>
      </c>
      <c r="AV34" s="72">
        <v>83</v>
      </c>
      <c r="AW34" s="72">
        <v>79</v>
      </c>
      <c r="AX34" s="72">
        <v>82</v>
      </c>
      <c r="AY34" s="72">
        <v>77</v>
      </c>
      <c r="AZ34" s="72"/>
      <c r="BA34" s="25">
        <f t="shared" si="10"/>
        <v>395</v>
      </c>
      <c r="BB34" s="55">
        <f t="shared" si="11"/>
        <v>79</v>
      </c>
      <c r="BC34" s="72">
        <v>76</v>
      </c>
      <c r="BD34" s="72">
        <v>81</v>
      </c>
      <c r="BE34" s="72">
        <v>83</v>
      </c>
      <c r="BF34" s="72">
        <v>83</v>
      </c>
      <c r="BG34" s="72">
        <v>81</v>
      </c>
      <c r="BH34" s="72"/>
      <c r="BI34" s="25">
        <f t="shared" si="12"/>
        <v>404</v>
      </c>
      <c r="BJ34" s="55">
        <f t="shared" si="13"/>
        <v>80.8</v>
      </c>
      <c r="BK34" s="72">
        <v>76</v>
      </c>
      <c r="BL34" s="72">
        <v>77</v>
      </c>
      <c r="BM34" s="72">
        <v>83</v>
      </c>
      <c r="BN34" s="72">
        <v>81</v>
      </c>
      <c r="BO34" s="72">
        <v>79</v>
      </c>
      <c r="BP34" s="72"/>
      <c r="BQ34" s="25">
        <f t="shared" si="14"/>
        <v>396</v>
      </c>
      <c r="BR34" s="55">
        <f t="shared" si="15"/>
        <v>79.2</v>
      </c>
      <c r="BS34" s="72"/>
      <c r="BT34" s="72"/>
      <c r="BU34" s="72"/>
      <c r="BV34" s="72"/>
      <c r="BW34" s="72"/>
      <c r="BX34" s="72"/>
      <c r="BY34" s="25">
        <f t="shared" si="16"/>
        <v>0</v>
      </c>
      <c r="BZ34" s="55" t="e">
        <f t="shared" si="17"/>
        <v>#DIV/0!</v>
      </c>
      <c r="CA34" s="72">
        <v>89</v>
      </c>
      <c r="CB34" s="72">
        <v>92</v>
      </c>
      <c r="CC34" s="72">
        <v>86</v>
      </c>
      <c r="CD34" s="72">
        <v>88</v>
      </c>
      <c r="CE34" s="72">
        <v>92</v>
      </c>
      <c r="CF34" s="72"/>
      <c r="CG34" s="25">
        <f t="shared" si="18"/>
        <v>447</v>
      </c>
      <c r="CH34" s="55">
        <f t="shared" si="19"/>
        <v>89.4</v>
      </c>
      <c r="CI34" s="72">
        <v>75</v>
      </c>
      <c r="CJ34" s="72">
        <v>81</v>
      </c>
      <c r="CK34" s="72">
        <v>84</v>
      </c>
      <c r="CL34" s="72">
        <v>85</v>
      </c>
      <c r="CM34" s="72">
        <v>84</v>
      </c>
      <c r="CN34" s="72"/>
      <c r="CO34" s="25">
        <f t="shared" si="20"/>
        <v>409</v>
      </c>
      <c r="CP34" s="55">
        <f t="shared" si="21"/>
        <v>81.8</v>
      </c>
      <c r="CQ34" s="72">
        <v>75</v>
      </c>
      <c r="CR34" s="72">
        <v>78</v>
      </c>
      <c r="CS34" s="72">
        <v>75</v>
      </c>
      <c r="CT34" s="72">
        <v>82</v>
      </c>
      <c r="CU34" s="72">
        <v>80</v>
      </c>
      <c r="CV34" s="72"/>
      <c r="CW34" s="25">
        <f t="shared" si="22"/>
        <v>390</v>
      </c>
      <c r="CX34" s="55">
        <f t="shared" si="23"/>
        <v>78</v>
      </c>
      <c r="CY34" s="72">
        <v>91</v>
      </c>
      <c r="CZ34" s="72">
        <v>89</v>
      </c>
      <c r="DA34" s="72">
        <v>93</v>
      </c>
      <c r="DB34" s="72">
        <v>92</v>
      </c>
      <c r="DC34" s="72">
        <v>91</v>
      </c>
      <c r="DD34" s="72"/>
      <c r="DE34" s="25">
        <f t="shared" si="24"/>
        <v>456</v>
      </c>
      <c r="DF34" s="55">
        <f t="shared" si="25"/>
        <v>91.2</v>
      </c>
      <c r="DG34" s="72">
        <v>92</v>
      </c>
      <c r="DH34" s="72">
        <v>90</v>
      </c>
      <c r="DI34" s="72">
        <v>91</v>
      </c>
      <c r="DJ34" s="72">
        <v>89</v>
      </c>
      <c r="DK34" s="72">
        <v>91</v>
      </c>
      <c r="DL34" s="72"/>
      <c r="DM34" s="25">
        <f t="shared" si="26"/>
        <v>453</v>
      </c>
      <c r="DN34" s="55">
        <f t="shared" si="27"/>
        <v>90.6</v>
      </c>
      <c r="DO34" s="72">
        <v>76</v>
      </c>
      <c r="DP34" s="72">
        <v>76</v>
      </c>
      <c r="DQ34" s="72">
        <v>78</v>
      </c>
      <c r="DR34" s="72">
        <v>75</v>
      </c>
      <c r="DS34" s="72">
        <v>76</v>
      </c>
      <c r="DT34" s="72"/>
      <c r="DU34" s="25">
        <f t="shared" si="28"/>
        <v>381</v>
      </c>
      <c r="DV34" s="55">
        <f t="shared" si="29"/>
        <v>76.2</v>
      </c>
      <c r="DW34" s="72">
        <v>77</v>
      </c>
      <c r="DX34" s="72">
        <v>86</v>
      </c>
      <c r="DY34" s="72">
        <v>85</v>
      </c>
      <c r="DZ34" s="72">
        <v>87</v>
      </c>
      <c r="EA34" s="72">
        <v>79</v>
      </c>
      <c r="EB34" s="72"/>
      <c r="EC34" s="25">
        <f t="shared" si="30"/>
        <v>414</v>
      </c>
      <c r="ED34" s="26">
        <f t="shared" si="31"/>
        <v>82.8</v>
      </c>
      <c r="EG34" s="51">
        <f t="shared" si="32"/>
        <v>91.75</v>
      </c>
      <c r="EH34" s="51">
        <f t="shared" si="33"/>
        <v>90.75</v>
      </c>
      <c r="EI34" s="51">
        <f t="shared" si="34"/>
        <v>92.25</v>
      </c>
      <c r="EJ34" s="51">
        <f t="shared" si="35"/>
        <v>90</v>
      </c>
      <c r="EK34" s="51">
        <f t="shared" si="36"/>
        <v>91.25</v>
      </c>
      <c r="EL34" s="51"/>
      <c r="EM34" s="25">
        <f t="shared" si="37"/>
        <v>456</v>
      </c>
      <c r="EN34" s="26">
        <f t="shared" si="38"/>
        <v>91.2</v>
      </c>
    </row>
    <row r="35" spans="1:144" s="59" customFormat="1" x14ac:dyDescent="0.25">
      <c r="A35" s="72">
        <v>29</v>
      </c>
      <c r="B35" s="134" t="s">
        <v>148</v>
      </c>
      <c r="C35" s="81" t="s">
        <v>215</v>
      </c>
      <c r="D35" s="83" t="s">
        <v>171</v>
      </c>
      <c r="E35" s="83">
        <v>2115</v>
      </c>
      <c r="F35" s="84" t="s">
        <v>140</v>
      </c>
      <c r="G35" s="89">
        <v>89</v>
      </c>
      <c r="H35" s="144">
        <v>93</v>
      </c>
      <c r="I35" s="72">
        <v>89</v>
      </c>
      <c r="J35" s="72">
        <v>87</v>
      </c>
      <c r="K35" s="72">
        <v>91</v>
      </c>
      <c r="L35" s="72"/>
      <c r="M35" s="25">
        <f t="shared" si="0"/>
        <v>449</v>
      </c>
      <c r="N35" s="55">
        <f t="shared" si="1"/>
        <v>89.8</v>
      </c>
      <c r="O35" s="88">
        <v>86</v>
      </c>
      <c r="P35" s="72">
        <v>89</v>
      </c>
      <c r="Q35" s="72">
        <v>90</v>
      </c>
      <c r="R35" s="72">
        <v>85</v>
      </c>
      <c r="S35" s="72">
        <v>89</v>
      </c>
      <c r="T35" s="72"/>
      <c r="U35" s="25">
        <f t="shared" si="2"/>
        <v>439</v>
      </c>
      <c r="V35" s="55">
        <f t="shared" si="3"/>
        <v>87.8</v>
      </c>
      <c r="W35" s="72">
        <v>85</v>
      </c>
      <c r="X35" s="72">
        <v>85</v>
      </c>
      <c r="Y35" s="72">
        <v>90</v>
      </c>
      <c r="Z35" s="72">
        <v>91</v>
      </c>
      <c r="AA35" s="72">
        <v>89</v>
      </c>
      <c r="AB35" s="72"/>
      <c r="AC35" s="25">
        <f t="shared" si="4"/>
        <v>440</v>
      </c>
      <c r="AD35" s="55">
        <f t="shared" si="5"/>
        <v>88</v>
      </c>
      <c r="AE35" s="72">
        <v>83</v>
      </c>
      <c r="AF35" s="72">
        <v>80</v>
      </c>
      <c r="AG35" s="72">
        <v>75</v>
      </c>
      <c r="AH35" s="72">
        <v>77</v>
      </c>
      <c r="AI35" s="72">
        <v>76</v>
      </c>
      <c r="AJ35" s="72"/>
      <c r="AK35" s="25">
        <f t="shared" si="6"/>
        <v>391</v>
      </c>
      <c r="AL35" s="55">
        <f t="shared" si="7"/>
        <v>78.2</v>
      </c>
      <c r="AM35" s="72">
        <v>74</v>
      </c>
      <c r="AN35" s="72">
        <v>74</v>
      </c>
      <c r="AO35" s="72">
        <v>79</v>
      </c>
      <c r="AP35" s="72">
        <v>78</v>
      </c>
      <c r="AQ35" s="72">
        <v>76</v>
      </c>
      <c r="AR35" s="72"/>
      <c r="AS35" s="57">
        <f t="shared" si="8"/>
        <v>381</v>
      </c>
      <c r="AT35" s="58">
        <f t="shared" si="9"/>
        <v>76.2</v>
      </c>
      <c r="AU35" s="72">
        <v>79</v>
      </c>
      <c r="AV35" s="72">
        <v>77</v>
      </c>
      <c r="AW35" s="72">
        <v>79</v>
      </c>
      <c r="AX35" s="72">
        <v>80</v>
      </c>
      <c r="AY35" s="72">
        <v>76</v>
      </c>
      <c r="AZ35" s="72"/>
      <c r="BA35" s="25">
        <f t="shared" si="10"/>
        <v>391</v>
      </c>
      <c r="BB35" s="55">
        <f t="shared" si="11"/>
        <v>78.2</v>
      </c>
      <c r="BC35" s="72">
        <v>75</v>
      </c>
      <c r="BD35" s="72">
        <v>78</v>
      </c>
      <c r="BE35" s="72">
        <v>82</v>
      </c>
      <c r="BF35" s="72">
        <v>80</v>
      </c>
      <c r="BG35" s="72">
        <v>76</v>
      </c>
      <c r="BH35" s="72"/>
      <c r="BI35" s="25">
        <f t="shared" si="12"/>
        <v>391</v>
      </c>
      <c r="BJ35" s="55">
        <f t="shared" si="13"/>
        <v>78.2</v>
      </c>
      <c r="BK35" s="72">
        <v>75</v>
      </c>
      <c r="BL35" s="72">
        <v>76</v>
      </c>
      <c r="BM35" s="72">
        <v>83</v>
      </c>
      <c r="BN35" s="72">
        <v>80</v>
      </c>
      <c r="BO35" s="72">
        <v>76</v>
      </c>
      <c r="BP35" s="72"/>
      <c r="BQ35" s="25">
        <f t="shared" si="14"/>
        <v>390</v>
      </c>
      <c r="BR35" s="55">
        <f t="shared" si="15"/>
        <v>78</v>
      </c>
      <c r="BS35" s="72"/>
      <c r="BT35" s="72"/>
      <c r="BU35" s="72"/>
      <c r="BV35" s="72"/>
      <c r="BW35" s="72"/>
      <c r="BX35" s="72"/>
      <c r="BY35" s="25">
        <f t="shared" si="16"/>
        <v>0</v>
      </c>
      <c r="BZ35" s="55" t="e">
        <f t="shared" si="17"/>
        <v>#DIV/0!</v>
      </c>
      <c r="CA35" s="72">
        <v>86</v>
      </c>
      <c r="CB35" s="72">
        <v>88</v>
      </c>
      <c r="CC35" s="72">
        <v>86</v>
      </c>
      <c r="CD35" s="72">
        <v>84</v>
      </c>
      <c r="CE35" s="72">
        <v>89</v>
      </c>
      <c r="CF35" s="72"/>
      <c r="CG35" s="25">
        <f t="shared" si="18"/>
        <v>433</v>
      </c>
      <c r="CH35" s="55">
        <f t="shared" si="19"/>
        <v>86.6</v>
      </c>
      <c r="CI35" s="72">
        <v>74</v>
      </c>
      <c r="CJ35" s="72">
        <v>80</v>
      </c>
      <c r="CK35" s="72">
        <v>83</v>
      </c>
      <c r="CL35" s="72">
        <v>79</v>
      </c>
      <c r="CM35" s="72">
        <v>81</v>
      </c>
      <c r="CN35" s="72"/>
      <c r="CO35" s="25">
        <f t="shared" si="20"/>
        <v>397</v>
      </c>
      <c r="CP35" s="55">
        <f t="shared" si="21"/>
        <v>79.400000000000006</v>
      </c>
      <c r="CQ35" s="72">
        <v>80</v>
      </c>
      <c r="CR35" s="72">
        <v>76</v>
      </c>
      <c r="CS35" s="72">
        <v>75</v>
      </c>
      <c r="CT35" s="72">
        <v>77</v>
      </c>
      <c r="CU35" s="72">
        <v>84</v>
      </c>
      <c r="CV35" s="72"/>
      <c r="CW35" s="25">
        <f t="shared" si="22"/>
        <v>392</v>
      </c>
      <c r="CX35" s="55">
        <f t="shared" si="23"/>
        <v>78.400000000000006</v>
      </c>
      <c r="CY35" s="72">
        <v>89</v>
      </c>
      <c r="CZ35" s="72">
        <v>87</v>
      </c>
      <c r="DA35" s="72">
        <v>90</v>
      </c>
      <c r="DB35" s="72">
        <v>86</v>
      </c>
      <c r="DC35" s="72">
        <v>89</v>
      </c>
      <c r="DD35" s="72"/>
      <c r="DE35" s="25">
        <f t="shared" si="24"/>
        <v>441</v>
      </c>
      <c r="DF35" s="55">
        <f t="shared" si="25"/>
        <v>88.2</v>
      </c>
      <c r="DG35" s="72">
        <v>84</v>
      </c>
      <c r="DH35" s="72">
        <v>90</v>
      </c>
      <c r="DI35" s="72">
        <v>91</v>
      </c>
      <c r="DJ35" s="72">
        <v>85</v>
      </c>
      <c r="DK35" s="72">
        <v>92</v>
      </c>
      <c r="DL35" s="72"/>
      <c r="DM35" s="25">
        <f t="shared" si="26"/>
        <v>442</v>
      </c>
      <c r="DN35" s="55">
        <f t="shared" si="27"/>
        <v>88.4</v>
      </c>
      <c r="DO35" s="72">
        <v>70</v>
      </c>
      <c r="DP35" s="72">
        <v>74</v>
      </c>
      <c r="DQ35" s="72">
        <v>75</v>
      </c>
      <c r="DR35" s="72">
        <v>75</v>
      </c>
      <c r="DS35" s="72">
        <v>77</v>
      </c>
      <c r="DT35" s="72"/>
      <c r="DU35" s="25">
        <f t="shared" si="28"/>
        <v>371</v>
      </c>
      <c r="DV35" s="55">
        <f t="shared" si="29"/>
        <v>74.2</v>
      </c>
      <c r="DW35" s="72">
        <v>74</v>
      </c>
      <c r="DX35" s="72">
        <v>74</v>
      </c>
      <c r="DY35" s="72">
        <v>82</v>
      </c>
      <c r="DZ35" s="72">
        <v>75</v>
      </c>
      <c r="EA35" s="72">
        <v>80</v>
      </c>
      <c r="EB35" s="72"/>
      <c r="EC35" s="25">
        <f t="shared" si="30"/>
        <v>385</v>
      </c>
      <c r="ED35" s="26">
        <f t="shared" si="31"/>
        <v>77</v>
      </c>
      <c r="EG35" s="51">
        <f t="shared" si="32"/>
        <v>87</v>
      </c>
      <c r="EH35" s="51">
        <f t="shared" si="33"/>
        <v>89.75</v>
      </c>
      <c r="EI35" s="51">
        <f t="shared" si="34"/>
        <v>90</v>
      </c>
      <c r="EJ35" s="51">
        <f t="shared" si="35"/>
        <v>85.75</v>
      </c>
      <c r="EK35" s="51">
        <f t="shared" si="36"/>
        <v>90.25</v>
      </c>
      <c r="EL35" s="51"/>
      <c r="EM35" s="25">
        <f t="shared" si="37"/>
        <v>442.75</v>
      </c>
      <c r="EN35" s="26">
        <f t="shared" si="38"/>
        <v>88.55</v>
      </c>
    </row>
    <row r="36" spans="1:144" s="59" customFormat="1" x14ac:dyDescent="0.25">
      <c r="A36" s="72">
        <v>30</v>
      </c>
      <c r="B36" s="141" t="s">
        <v>149</v>
      </c>
      <c r="C36" s="81" t="s">
        <v>216</v>
      </c>
      <c r="D36" s="84" t="s">
        <v>172</v>
      </c>
      <c r="E36" s="84">
        <v>2082</v>
      </c>
      <c r="F36" s="84" t="s">
        <v>140</v>
      </c>
      <c r="G36" s="89">
        <v>91</v>
      </c>
      <c r="H36" s="144">
        <v>93</v>
      </c>
      <c r="I36" s="72">
        <v>89</v>
      </c>
      <c r="J36" s="72">
        <v>93</v>
      </c>
      <c r="K36" s="72">
        <v>91</v>
      </c>
      <c r="L36" s="72"/>
      <c r="M36" s="25">
        <f t="shared" si="0"/>
        <v>457</v>
      </c>
      <c r="N36" s="55">
        <f t="shared" si="1"/>
        <v>91.4</v>
      </c>
      <c r="O36" s="88">
        <v>90</v>
      </c>
      <c r="P36" s="72">
        <v>92</v>
      </c>
      <c r="Q36" s="72">
        <v>91</v>
      </c>
      <c r="R36" s="72">
        <v>90</v>
      </c>
      <c r="S36" s="72">
        <v>93</v>
      </c>
      <c r="T36" s="72"/>
      <c r="U36" s="25">
        <f t="shared" si="2"/>
        <v>456</v>
      </c>
      <c r="V36" s="55">
        <f t="shared" si="3"/>
        <v>91.2</v>
      </c>
      <c r="W36" s="72">
        <v>90</v>
      </c>
      <c r="X36" s="72">
        <v>92</v>
      </c>
      <c r="Y36" s="72">
        <v>88</v>
      </c>
      <c r="Z36" s="72">
        <v>92</v>
      </c>
      <c r="AA36" s="72">
        <v>89</v>
      </c>
      <c r="AB36" s="72"/>
      <c r="AC36" s="25">
        <f t="shared" si="4"/>
        <v>451</v>
      </c>
      <c r="AD36" s="55">
        <f t="shared" si="5"/>
        <v>90.2</v>
      </c>
      <c r="AE36" s="72">
        <v>89</v>
      </c>
      <c r="AF36" s="72">
        <v>84</v>
      </c>
      <c r="AG36" s="72">
        <v>75</v>
      </c>
      <c r="AH36" s="72">
        <v>78</v>
      </c>
      <c r="AI36" s="72">
        <v>76</v>
      </c>
      <c r="AJ36" s="72"/>
      <c r="AK36" s="25">
        <f t="shared" si="6"/>
        <v>402</v>
      </c>
      <c r="AL36" s="55">
        <f t="shared" si="7"/>
        <v>80.400000000000006</v>
      </c>
      <c r="AM36" s="72">
        <v>78</v>
      </c>
      <c r="AN36" s="72">
        <v>74</v>
      </c>
      <c r="AO36" s="72">
        <v>80</v>
      </c>
      <c r="AP36" s="72">
        <v>80</v>
      </c>
      <c r="AQ36" s="72">
        <v>79</v>
      </c>
      <c r="AR36" s="72"/>
      <c r="AS36" s="57">
        <f t="shared" si="8"/>
        <v>391</v>
      </c>
      <c r="AT36" s="58">
        <f t="shared" si="9"/>
        <v>78.2</v>
      </c>
      <c r="AU36" s="72">
        <v>81</v>
      </c>
      <c r="AV36" s="72">
        <v>78</v>
      </c>
      <c r="AW36" s="72">
        <v>83</v>
      </c>
      <c r="AX36" s="72">
        <v>84</v>
      </c>
      <c r="AY36" s="72">
        <v>79</v>
      </c>
      <c r="AZ36" s="72"/>
      <c r="BA36" s="25">
        <f t="shared" si="10"/>
        <v>405</v>
      </c>
      <c r="BB36" s="55">
        <f t="shared" si="11"/>
        <v>81</v>
      </c>
      <c r="BC36" s="72">
        <v>78</v>
      </c>
      <c r="BD36" s="72">
        <v>81</v>
      </c>
      <c r="BE36" s="72">
        <v>80</v>
      </c>
      <c r="BF36" s="72">
        <v>83</v>
      </c>
      <c r="BG36" s="72">
        <v>80</v>
      </c>
      <c r="BH36" s="72"/>
      <c r="BI36" s="25">
        <f t="shared" si="12"/>
        <v>402</v>
      </c>
      <c r="BJ36" s="55">
        <f t="shared" si="13"/>
        <v>80.400000000000006</v>
      </c>
      <c r="BK36" s="72">
        <v>75</v>
      </c>
      <c r="BL36" s="72">
        <v>77</v>
      </c>
      <c r="BM36" s="72">
        <v>81</v>
      </c>
      <c r="BN36" s="72">
        <v>79</v>
      </c>
      <c r="BO36" s="72">
        <v>80</v>
      </c>
      <c r="BP36" s="72"/>
      <c r="BQ36" s="25">
        <f t="shared" si="14"/>
        <v>392</v>
      </c>
      <c r="BR36" s="55">
        <f t="shared" si="15"/>
        <v>78.400000000000006</v>
      </c>
      <c r="BS36" s="72"/>
      <c r="BT36" s="72"/>
      <c r="BU36" s="72"/>
      <c r="BV36" s="72"/>
      <c r="BW36" s="72"/>
      <c r="BX36" s="72"/>
      <c r="BY36" s="25">
        <f t="shared" si="16"/>
        <v>0</v>
      </c>
      <c r="BZ36" s="55" t="e">
        <f t="shared" si="17"/>
        <v>#DIV/0!</v>
      </c>
      <c r="CA36" s="72">
        <v>85</v>
      </c>
      <c r="CB36" s="72">
        <v>90</v>
      </c>
      <c r="CC36" s="72">
        <v>89</v>
      </c>
      <c r="CD36" s="72">
        <v>90</v>
      </c>
      <c r="CE36" s="72">
        <v>94</v>
      </c>
      <c r="CF36" s="72"/>
      <c r="CG36" s="25">
        <f t="shared" si="18"/>
        <v>448</v>
      </c>
      <c r="CH36" s="55">
        <f t="shared" si="19"/>
        <v>89.6</v>
      </c>
      <c r="CI36" s="72">
        <v>74</v>
      </c>
      <c r="CJ36" s="72">
        <v>82</v>
      </c>
      <c r="CK36" s="72">
        <v>85</v>
      </c>
      <c r="CL36" s="72">
        <v>86</v>
      </c>
      <c r="CM36" s="72">
        <v>82</v>
      </c>
      <c r="CN36" s="72"/>
      <c r="CO36" s="25">
        <f t="shared" si="20"/>
        <v>409</v>
      </c>
      <c r="CP36" s="55">
        <f t="shared" si="21"/>
        <v>81.8</v>
      </c>
      <c r="CQ36" s="72">
        <v>75</v>
      </c>
      <c r="CR36" s="72">
        <v>80</v>
      </c>
      <c r="CS36" s="72">
        <v>75</v>
      </c>
      <c r="CT36" s="72">
        <v>80</v>
      </c>
      <c r="CU36" s="72">
        <v>84</v>
      </c>
      <c r="CV36" s="72"/>
      <c r="CW36" s="25">
        <f t="shared" si="22"/>
        <v>394</v>
      </c>
      <c r="CX36" s="55">
        <f t="shared" si="23"/>
        <v>78.8</v>
      </c>
      <c r="CY36" s="72">
        <v>90</v>
      </c>
      <c r="CZ36" s="72">
        <v>92</v>
      </c>
      <c r="DA36" s="72">
        <v>90</v>
      </c>
      <c r="DB36" s="72">
        <v>92</v>
      </c>
      <c r="DC36" s="72">
        <v>91</v>
      </c>
      <c r="DD36" s="72"/>
      <c r="DE36" s="25">
        <f t="shared" si="24"/>
        <v>455</v>
      </c>
      <c r="DF36" s="55">
        <f t="shared" si="25"/>
        <v>91</v>
      </c>
      <c r="DG36" s="72">
        <v>90</v>
      </c>
      <c r="DH36" s="72">
        <v>91</v>
      </c>
      <c r="DI36" s="72">
        <v>90</v>
      </c>
      <c r="DJ36" s="72">
        <v>89</v>
      </c>
      <c r="DK36" s="72">
        <v>92</v>
      </c>
      <c r="DL36" s="72"/>
      <c r="DM36" s="25">
        <f t="shared" si="26"/>
        <v>452</v>
      </c>
      <c r="DN36" s="55">
        <f t="shared" si="27"/>
        <v>90.4</v>
      </c>
      <c r="DO36" s="72">
        <v>75</v>
      </c>
      <c r="DP36" s="72">
        <v>74</v>
      </c>
      <c r="DQ36" s="72">
        <v>75</v>
      </c>
      <c r="DR36" s="72">
        <v>75</v>
      </c>
      <c r="DS36" s="72">
        <v>76</v>
      </c>
      <c r="DT36" s="72"/>
      <c r="DU36" s="25">
        <f t="shared" si="28"/>
        <v>375</v>
      </c>
      <c r="DV36" s="55">
        <f t="shared" si="29"/>
        <v>75</v>
      </c>
      <c r="DW36" s="72">
        <v>74</v>
      </c>
      <c r="DX36" s="72">
        <v>81</v>
      </c>
      <c r="DY36" s="72">
        <v>82</v>
      </c>
      <c r="DZ36" s="72">
        <v>86</v>
      </c>
      <c r="EA36" s="72">
        <v>78</v>
      </c>
      <c r="EB36" s="72"/>
      <c r="EC36" s="25">
        <f t="shared" si="30"/>
        <v>401</v>
      </c>
      <c r="ED36" s="26">
        <f t="shared" si="31"/>
        <v>80.2</v>
      </c>
      <c r="EG36" s="51">
        <f t="shared" si="32"/>
        <v>90.25</v>
      </c>
      <c r="EH36" s="51">
        <f t="shared" si="33"/>
        <v>92</v>
      </c>
      <c r="EI36" s="51">
        <f t="shared" si="34"/>
        <v>90</v>
      </c>
      <c r="EJ36" s="51">
        <f t="shared" si="35"/>
        <v>91</v>
      </c>
      <c r="EK36" s="51">
        <f t="shared" si="36"/>
        <v>91.75</v>
      </c>
      <c r="EL36" s="51"/>
      <c r="EM36" s="25">
        <f t="shared" si="37"/>
        <v>455</v>
      </c>
      <c r="EN36" s="26">
        <f t="shared" si="38"/>
        <v>91</v>
      </c>
    </row>
    <row r="37" spans="1:144" s="59" customFormat="1" x14ac:dyDescent="0.25">
      <c r="A37" s="72">
        <v>31</v>
      </c>
      <c r="B37" s="140" t="s">
        <v>150</v>
      </c>
      <c r="C37" s="81" t="s">
        <v>217</v>
      </c>
      <c r="D37" s="84" t="s">
        <v>173</v>
      </c>
      <c r="E37" s="84">
        <v>2088</v>
      </c>
      <c r="F37" s="84" t="s">
        <v>141</v>
      </c>
      <c r="G37" s="89">
        <v>88</v>
      </c>
      <c r="H37" s="144">
        <v>93</v>
      </c>
      <c r="I37" s="72">
        <v>83</v>
      </c>
      <c r="J37" s="72">
        <v>78</v>
      </c>
      <c r="K37" s="72">
        <v>77</v>
      </c>
      <c r="L37" s="72"/>
      <c r="M37" s="25">
        <f t="shared" si="0"/>
        <v>419</v>
      </c>
      <c r="N37" s="55">
        <f t="shared" si="1"/>
        <v>83.8</v>
      </c>
      <c r="O37" s="88">
        <v>80</v>
      </c>
      <c r="P37" s="72">
        <v>79</v>
      </c>
      <c r="Q37" s="72">
        <v>86</v>
      </c>
      <c r="R37" s="72">
        <v>79</v>
      </c>
      <c r="S37" s="72">
        <v>84</v>
      </c>
      <c r="T37" s="72"/>
      <c r="U37" s="25">
        <f t="shared" si="2"/>
        <v>408</v>
      </c>
      <c r="V37" s="55">
        <f t="shared" si="3"/>
        <v>81.599999999999994</v>
      </c>
      <c r="W37" s="72">
        <v>75</v>
      </c>
      <c r="X37" s="72">
        <v>76</v>
      </c>
      <c r="Y37" s="72">
        <v>80</v>
      </c>
      <c r="Z37" s="72">
        <v>83</v>
      </c>
      <c r="AA37" s="72">
        <v>85</v>
      </c>
      <c r="AB37" s="72"/>
      <c r="AC37" s="25">
        <f t="shared" si="4"/>
        <v>399</v>
      </c>
      <c r="AD37" s="55">
        <f t="shared" si="5"/>
        <v>79.8</v>
      </c>
      <c r="AE37" s="72">
        <v>78</v>
      </c>
      <c r="AF37" s="72">
        <v>86</v>
      </c>
      <c r="AG37" s="72">
        <v>76</v>
      </c>
      <c r="AH37" s="72">
        <v>77</v>
      </c>
      <c r="AI37" s="72">
        <v>76</v>
      </c>
      <c r="AJ37" s="72"/>
      <c r="AK37" s="25">
        <f t="shared" si="6"/>
        <v>393</v>
      </c>
      <c r="AL37" s="55">
        <f t="shared" si="7"/>
        <v>78.599999999999994</v>
      </c>
      <c r="AM37" s="72">
        <v>74</v>
      </c>
      <c r="AN37" s="72">
        <v>76</v>
      </c>
      <c r="AO37" s="72">
        <v>81</v>
      </c>
      <c r="AP37" s="72">
        <v>82</v>
      </c>
      <c r="AQ37" s="72">
        <v>78</v>
      </c>
      <c r="AR37" s="72"/>
      <c r="AS37" s="57">
        <f t="shared" si="8"/>
        <v>391</v>
      </c>
      <c r="AT37" s="58">
        <f t="shared" si="9"/>
        <v>78.2</v>
      </c>
      <c r="AU37" s="72">
        <v>74</v>
      </c>
      <c r="AV37" s="72">
        <v>80</v>
      </c>
      <c r="AW37" s="72">
        <v>81</v>
      </c>
      <c r="AX37" s="72">
        <v>82</v>
      </c>
      <c r="AY37" s="72">
        <v>77</v>
      </c>
      <c r="AZ37" s="72"/>
      <c r="BA37" s="25">
        <f t="shared" si="10"/>
        <v>394</v>
      </c>
      <c r="BB37" s="55">
        <f t="shared" si="11"/>
        <v>78.8</v>
      </c>
      <c r="BC37" s="72">
        <v>75</v>
      </c>
      <c r="BD37" s="72">
        <v>80</v>
      </c>
      <c r="BE37" s="72">
        <v>82</v>
      </c>
      <c r="BF37" s="72">
        <v>82</v>
      </c>
      <c r="BG37" s="72">
        <v>83</v>
      </c>
      <c r="BH37" s="72"/>
      <c r="BI37" s="25">
        <f t="shared" si="12"/>
        <v>402</v>
      </c>
      <c r="BJ37" s="55">
        <f t="shared" si="13"/>
        <v>80.400000000000006</v>
      </c>
      <c r="BK37" s="72">
        <v>77</v>
      </c>
      <c r="BL37" s="72">
        <v>80</v>
      </c>
      <c r="BM37" s="72">
        <v>83</v>
      </c>
      <c r="BN37" s="72">
        <v>86</v>
      </c>
      <c r="BO37" s="72">
        <v>80</v>
      </c>
      <c r="BP37" s="72"/>
      <c r="BQ37" s="25">
        <f t="shared" si="14"/>
        <v>406</v>
      </c>
      <c r="BR37" s="55">
        <f t="shared" si="15"/>
        <v>81.2</v>
      </c>
      <c r="BS37" s="72"/>
      <c r="BT37" s="72"/>
      <c r="BU37" s="72"/>
      <c r="BV37" s="72"/>
      <c r="BW37" s="72"/>
      <c r="BX37" s="72"/>
      <c r="BY37" s="25">
        <f t="shared" si="16"/>
        <v>0</v>
      </c>
      <c r="BZ37" s="55" t="e">
        <f t="shared" si="17"/>
        <v>#DIV/0!</v>
      </c>
      <c r="CA37" s="72">
        <v>84</v>
      </c>
      <c r="CB37" s="72">
        <v>87</v>
      </c>
      <c r="CC37" s="72">
        <v>86</v>
      </c>
      <c r="CD37" s="72">
        <v>84</v>
      </c>
      <c r="CE37" s="72">
        <v>83</v>
      </c>
      <c r="CF37" s="72"/>
      <c r="CG37" s="25">
        <f t="shared" si="18"/>
        <v>424</v>
      </c>
      <c r="CH37" s="55">
        <f t="shared" si="19"/>
        <v>84.8</v>
      </c>
      <c r="CI37" s="72">
        <v>74</v>
      </c>
      <c r="CJ37" s="72">
        <v>83</v>
      </c>
      <c r="CK37" s="72">
        <v>83</v>
      </c>
      <c r="CL37" s="72">
        <v>85</v>
      </c>
      <c r="CM37" s="72">
        <v>83</v>
      </c>
      <c r="CN37" s="72"/>
      <c r="CO37" s="25">
        <f t="shared" si="20"/>
        <v>408</v>
      </c>
      <c r="CP37" s="55">
        <f t="shared" si="21"/>
        <v>81.599999999999994</v>
      </c>
      <c r="CQ37" s="72">
        <v>74</v>
      </c>
      <c r="CR37" s="72">
        <v>76</v>
      </c>
      <c r="CS37" s="72">
        <v>75</v>
      </c>
      <c r="CT37" s="72">
        <v>77</v>
      </c>
      <c r="CU37" s="72">
        <v>76</v>
      </c>
      <c r="CV37" s="72"/>
      <c r="CW37" s="25">
        <f t="shared" si="22"/>
        <v>378</v>
      </c>
      <c r="CX37" s="55">
        <f t="shared" si="23"/>
        <v>75.599999999999994</v>
      </c>
      <c r="CY37" s="72">
        <v>86</v>
      </c>
      <c r="CZ37" s="72">
        <v>76</v>
      </c>
      <c r="DA37" s="72">
        <v>88</v>
      </c>
      <c r="DB37" s="72">
        <v>86</v>
      </c>
      <c r="DC37" s="72">
        <v>84</v>
      </c>
      <c r="DD37" s="72"/>
      <c r="DE37" s="25">
        <f t="shared" si="24"/>
        <v>420</v>
      </c>
      <c r="DF37" s="55">
        <f t="shared" si="25"/>
        <v>84</v>
      </c>
      <c r="DG37" s="72">
        <v>77</v>
      </c>
      <c r="DH37" s="72">
        <v>79</v>
      </c>
      <c r="DI37" s="72">
        <v>82</v>
      </c>
      <c r="DJ37" s="72">
        <v>78</v>
      </c>
      <c r="DK37" s="72">
        <v>81</v>
      </c>
      <c r="DL37" s="72"/>
      <c r="DM37" s="25">
        <f t="shared" si="26"/>
        <v>397</v>
      </c>
      <c r="DN37" s="55">
        <f t="shared" si="27"/>
        <v>79.400000000000006</v>
      </c>
      <c r="DO37" s="72">
        <v>73</v>
      </c>
      <c r="DP37" s="72">
        <v>75</v>
      </c>
      <c r="DQ37" s="72">
        <v>75</v>
      </c>
      <c r="DR37" s="72">
        <v>76</v>
      </c>
      <c r="DS37" s="72">
        <v>76</v>
      </c>
      <c r="DT37" s="72"/>
      <c r="DU37" s="25">
        <f t="shared" si="28"/>
        <v>375</v>
      </c>
      <c r="DV37" s="55">
        <f t="shared" si="29"/>
        <v>75</v>
      </c>
      <c r="DW37" s="72">
        <v>75</v>
      </c>
      <c r="DX37" s="72">
        <v>81</v>
      </c>
      <c r="DY37" s="72">
        <v>85</v>
      </c>
      <c r="DZ37" s="72">
        <v>81</v>
      </c>
      <c r="EA37" s="72">
        <v>76</v>
      </c>
      <c r="EB37" s="72"/>
      <c r="EC37" s="25">
        <f t="shared" si="30"/>
        <v>398</v>
      </c>
      <c r="ED37" s="26">
        <f t="shared" si="31"/>
        <v>79.599999999999994</v>
      </c>
      <c r="EG37" s="51">
        <f t="shared" si="32"/>
        <v>82.75</v>
      </c>
      <c r="EH37" s="51">
        <f t="shared" si="33"/>
        <v>81.75</v>
      </c>
      <c r="EI37" s="51">
        <f t="shared" si="34"/>
        <v>84.75</v>
      </c>
      <c r="EJ37" s="51">
        <f t="shared" si="35"/>
        <v>80.25</v>
      </c>
      <c r="EK37" s="51">
        <f t="shared" si="36"/>
        <v>81.5</v>
      </c>
      <c r="EL37" s="51"/>
      <c r="EM37" s="25">
        <f t="shared" si="37"/>
        <v>411</v>
      </c>
      <c r="EN37" s="26">
        <f t="shared" si="38"/>
        <v>82.2</v>
      </c>
    </row>
    <row r="38" spans="1:144" s="59" customFormat="1" x14ac:dyDescent="0.25">
      <c r="A38" s="72">
        <v>32</v>
      </c>
      <c r="B38" s="236" t="s">
        <v>151</v>
      </c>
      <c r="C38" s="81" t="s">
        <v>218</v>
      </c>
      <c r="D38" s="84" t="s">
        <v>174</v>
      </c>
      <c r="E38" s="84">
        <v>2109</v>
      </c>
      <c r="F38" s="84" t="s">
        <v>140</v>
      </c>
      <c r="G38" s="89">
        <v>92</v>
      </c>
      <c r="H38" s="144">
        <v>93</v>
      </c>
      <c r="I38" s="72">
        <v>90</v>
      </c>
      <c r="J38" s="72">
        <v>91</v>
      </c>
      <c r="K38" s="72">
        <v>91</v>
      </c>
      <c r="L38" s="72"/>
      <c r="M38" s="25">
        <f t="shared" si="0"/>
        <v>457</v>
      </c>
      <c r="N38" s="55">
        <f t="shared" si="1"/>
        <v>91.4</v>
      </c>
      <c r="O38" s="88">
        <v>90</v>
      </c>
      <c r="P38" s="72">
        <v>93</v>
      </c>
      <c r="Q38" s="72">
        <v>93</v>
      </c>
      <c r="R38" s="72">
        <v>90</v>
      </c>
      <c r="S38" s="72">
        <v>92</v>
      </c>
      <c r="T38" s="72"/>
      <c r="U38" s="25">
        <f t="shared" si="2"/>
        <v>458</v>
      </c>
      <c r="V38" s="55">
        <f t="shared" si="3"/>
        <v>91.6</v>
      </c>
      <c r="W38" s="72">
        <v>89</v>
      </c>
      <c r="X38" s="72">
        <v>90</v>
      </c>
      <c r="Y38" s="72">
        <v>90</v>
      </c>
      <c r="Z38" s="72">
        <v>92</v>
      </c>
      <c r="AA38" s="72">
        <v>93</v>
      </c>
      <c r="AB38" s="72"/>
      <c r="AC38" s="25">
        <f t="shared" si="4"/>
        <v>454</v>
      </c>
      <c r="AD38" s="55">
        <f t="shared" si="5"/>
        <v>90.8</v>
      </c>
      <c r="AE38" s="72">
        <v>85</v>
      </c>
      <c r="AF38" s="72">
        <v>83</v>
      </c>
      <c r="AG38" s="72">
        <v>75</v>
      </c>
      <c r="AH38" s="72">
        <v>76</v>
      </c>
      <c r="AI38" s="72">
        <v>80</v>
      </c>
      <c r="AJ38" s="72"/>
      <c r="AK38" s="25">
        <f t="shared" si="6"/>
        <v>399</v>
      </c>
      <c r="AL38" s="55">
        <f t="shared" si="7"/>
        <v>79.8</v>
      </c>
      <c r="AM38" s="72">
        <v>76</v>
      </c>
      <c r="AN38" s="72">
        <v>77</v>
      </c>
      <c r="AO38" s="72">
        <v>80</v>
      </c>
      <c r="AP38" s="72">
        <v>82</v>
      </c>
      <c r="AQ38" s="72">
        <v>77</v>
      </c>
      <c r="AR38" s="72"/>
      <c r="AS38" s="57">
        <f t="shared" si="8"/>
        <v>392</v>
      </c>
      <c r="AT38" s="58">
        <f t="shared" si="9"/>
        <v>78.400000000000006</v>
      </c>
      <c r="AU38" s="72">
        <v>79</v>
      </c>
      <c r="AV38" s="72">
        <v>80</v>
      </c>
      <c r="AW38" s="72">
        <v>80</v>
      </c>
      <c r="AX38" s="72">
        <v>83</v>
      </c>
      <c r="AY38" s="72">
        <v>76</v>
      </c>
      <c r="AZ38" s="72"/>
      <c r="BA38" s="25">
        <f t="shared" si="10"/>
        <v>398</v>
      </c>
      <c r="BB38" s="55">
        <f t="shared" si="11"/>
        <v>79.599999999999994</v>
      </c>
      <c r="BC38" s="72">
        <v>75</v>
      </c>
      <c r="BD38" s="72">
        <v>81</v>
      </c>
      <c r="BE38" s="72">
        <v>82</v>
      </c>
      <c r="BF38" s="72">
        <v>81</v>
      </c>
      <c r="BG38" s="72">
        <v>85</v>
      </c>
      <c r="BH38" s="72"/>
      <c r="BI38" s="25">
        <f t="shared" si="12"/>
        <v>404</v>
      </c>
      <c r="BJ38" s="55">
        <f t="shared" si="13"/>
        <v>80.8</v>
      </c>
      <c r="BK38" s="72">
        <v>76</v>
      </c>
      <c r="BL38" s="72">
        <v>77</v>
      </c>
      <c r="BM38" s="72">
        <v>85</v>
      </c>
      <c r="BN38" s="72">
        <v>81</v>
      </c>
      <c r="BO38" s="72">
        <v>81</v>
      </c>
      <c r="BP38" s="72"/>
      <c r="BQ38" s="25">
        <f t="shared" si="14"/>
        <v>400</v>
      </c>
      <c r="BR38" s="55">
        <f t="shared" si="15"/>
        <v>80</v>
      </c>
      <c r="BS38" s="72"/>
      <c r="BT38" s="72"/>
      <c r="BU38" s="72"/>
      <c r="BV38" s="72"/>
      <c r="BW38" s="72"/>
      <c r="BX38" s="72"/>
      <c r="BY38" s="25">
        <f t="shared" si="16"/>
        <v>0</v>
      </c>
      <c r="BZ38" s="55" t="e">
        <f t="shared" si="17"/>
        <v>#DIV/0!</v>
      </c>
      <c r="CA38" s="72">
        <v>86</v>
      </c>
      <c r="CB38" s="72">
        <v>85</v>
      </c>
      <c r="CC38" s="72">
        <v>85</v>
      </c>
      <c r="CD38" s="72">
        <v>89</v>
      </c>
      <c r="CE38" s="72">
        <v>92</v>
      </c>
      <c r="CF38" s="72"/>
      <c r="CG38" s="25">
        <f t="shared" si="18"/>
        <v>437</v>
      </c>
      <c r="CH38" s="55">
        <f t="shared" si="19"/>
        <v>87.4</v>
      </c>
      <c r="CI38" s="72">
        <v>74</v>
      </c>
      <c r="CJ38" s="72">
        <v>82</v>
      </c>
      <c r="CK38" s="72">
        <v>84</v>
      </c>
      <c r="CL38" s="72">
        <v>83</v>
      </c>
      <c r="CM38" s="72">
        <v>80</v>
      </c>
      <c r="CN38" s="72"/>
      <c r="CO38" s="25">
        <f t="shared" si="20"/>
        <v>403</v>
      </c>
      <c r="CP38" s="55">
        <f t="shared" si="21"/>
        <v>80.599999999999994</v>
      </c>
      <c r="CQ38" s="72">
        <v>74</v>
      </c>
      <c r="CR38" s="72">
        <v>76</v>
      </c>
      <c r="CS38" s="72">
        <v>79</v>
      </c>
      <c r="CT38" s="72">
        <v>77</v>
      </c>
      <c r="CU38" s="72">
        <v>84</v>
      </c>
      <c r="CV38" s="72"/>
      <c r="CW38" s="25">
        <f t="shared" si="22"/>
        <v>390</v>
      </c>
      <c r="CX38" s="55">
        <f t="shared" si="23"/>
        <v>78</v>
      </c>
      <c r="CY38" s="72">
        <v>91</v>
      </c>
      <c r="CZ38" s="72">
        <v>89</v>
      </c>
      <c r="DA38" s="72">
        <v>91</v>
      </c>
      <c r="DB38" s="72">
        <v>83</v>
      </c>
      <c r="DC38" s="72">
        <v>92</v>
      </c>
      <c r="DD38" s="72"/>
      <c r="DE38" s="25">
        <f t="shared" si="24"/>
        <v>446</v>
      </c>
      <c r="DF38" s="55">
        <f t="shared" si="25"/>
        <v>89.2</v>
      </c>
      <c r="DG38" s="72">
        <v>89</v>
      </c>
      <c r="DH38" s="72">
        <v>92</v>
      </c>
      <c r="DI38" s="72">
        <v>91</v>
      </c>
      <c r="DJ38" s="72">
        <v>90</v>
      </c>
      <c r="DK38" s="72">
        <v>91</v>
      </c>
      <c r="DL38" s="72"/>
      <c r="DM38" s="25">
        <f t="shared" si="26"/>
        <v>453</v>
      </c>
      <c r="DN38" s="55">
        <f t="shared" si="27"/>
        <v>90.6</v>
      </c>
      <c r="DO38" s="72">
        <v>77</v>
      </c>
      <c r="DP38" s="72">
        <v>74</v>
      </c>
      <c r="DQ38" s="72">
        <v>75</v>
      </c>
      <c r="DR38" s="72">
        <v>76</v>
      </c>
      <c r="DS38" s="72">
        <v>76</v>
      </c>
      <c r="DT38" s="72"/>
      <c r="DU38" s="25">
        <f t="shared" si="28"/>
        <v>378</v>
      </c>
      <c r="DV38" s="55">
        <f t="shared" si="29"/>
        <v>75.599999999999994</v>
      </c>
      <c r="DW38" s="72">
        <v>75</v>
      </c>
      <c r="DX38" s="72">
        <v>84</v>
      </c>
      <c r="DY38" s="72">
        <v>85</v>
      </c>
      <c r="DZ38" s="72">
        <v>83</v>
      </c>
      <c r="EA38" s="72">
        <v>76</v>
      </c>
      <c r="EB38" s="72"/>
      <c r="EC38" s="25">
        <f t="shared" si="30"/>
        <v>403</v>
      </c>
      <c r="ED38" s="26">
        <f t="shared" si="31"/>
        <v>80.599999999999994</v>
      </c>
      <c r="EG38" s="51">
        <f t="shared" si="32"/>
        <v>90.5</v>
      </c>
      <c r="EH38" s="51">
        <f t="shared" si="33"/>
        <v>91.75</v>
      </c>
      <c r="EI38" s="51">
        <f t="shared" si="34"/>
        <v>91.25</v>
      </c>
      <c r="EJ38" s="51">
        <f t="shared" si="35"/>
        <v>88.5</v>
      </c>
      <c r="EK38" s="51">
        <f t="shared" si="36"/>
        <v>91.5</v>
      </c>
      <c r="EL38" s="51"/>
      <c r="EM38" s="25">
        <f t="shared" si="37"/>
        <v>453.5</v>
      </c>
      <c r="EN38" s="26">
        <f t="shared" si="38"/>
        <v>90.7</v>
      </c>
    </row>
    <row r="39" spans="1:144" s="59" customFormat="1" x14ac:dyDescent="0.25">
      <c r="A39" s="72">
        <v>33</v>
      </c>
      <c r="B39" s="141" t="s">
        <v>152</v>
      </c>
      <c r="C39" s="81" t="s">
        <v>219</v>
      </c>
      <c r="D39" s="84" t="s">
        <v>175</v>
      </c>
      <c r="E39" s="84">
        <v>2096</v>
      </c>
      <c r="F39" s="84" t="s">
        <v>140</v>
      </c>
      <c r="G39" s="89">
        <v>93</v>
      </c>
      <c r="H39" s="144">
        <v>93</v>
      </c>
      <c r="I39" s="72">
        <v>90</v>
      </c>
      <c r="J39" s="72">
        <v>90</v>
      </c>
      <c r="K39" s="72">
        <v>91</v>
      </c>
      <c r="L39" s="72"/>
      <c r="M39" s="25">
        <f t="shared" si="0"/>
        <v>457</v>
      </c>
      <c r="N39" s="55">
        <f t="shared" si="1"/>
        <v>91.4</v>
      </c>
      <c r="O39" s="88">
        <v>90</v>
      </c>
      <c r="P39" s="72">
        <v>89</v>
      </c>
      <c r="Q39" s="72">
        <v>93</v>
      </c>
      <c r="R39" s="72">
        <v>90</v>
      </c>
      <c r="S39" s="72">
        <v>91</v>
      </c>
      <c r="T39" s="72"/>
      <c r="U39" s="25">
        <f t="shared" si="2"/>
        <v>453</v>
      </c>
      <c r="V39" s="55">
        <f t="shared" si="3"/>
        <v>90.6</v>
      </c>
      <c r="W39" s="72">
        <v>88</v>
      </c>
      <c r="X39" s="72">
        <v>90</v>
      </c>
      <c r="Y39" s="72">
        <v>89</v>
      </c>
      <c r="Z39" s="72">
        <v>92</v>
      </c>
      <c r="AA39" s="72">
        <v>94</v>
      </c>
      <c r="AB39" s="72"/>
      <c r="AC39" s="25">
        <f t="shared" si="4"/>
        <v>453</v>
      </c>
      <c r="AD39" s="55">
        <f t="shared" si="5"/>
        <v>90.6</v>
      </c>
      <c r="AE39" s="72">
        <v>85</v>
      </c>
      <c r="AF39" s="72">
        <v>83</v>
      </c>
      <c r="AG39" s="72">
        <v>75</v>
      </c>
      <c r="AH39" s="72">
        <v>76</v>
      </c>
      <c r="AI39" s="72">
        <v>76</v>
      </c>
      <c r="AJ39" s="72"/>
      <c r="AK39" s="25">
        <f t="shared" si="6"/>
        <v>395</v>
      </c>
      <c r="AL39" s="55">
        <f t="shared" si="7"/>
        <v>79</v>
      </c>
      <c r="AM39" s="72">
        <v>74</v>
      </c>
      <c r="AN39" s="72">
        <v>74</v>
      </c>
      <c r="AO39" s="72">
        <v>82</v>
      </c>
      <c r="AP39" s="72">
        <v>81</v>
      </c>
      <c r="AQ39" s="72">
        <v>78</v>
      </c>
      <c r="AR39" s="72"/>
      <c r="AS39" s="57">
        <f t="shared" si="8"/>
        <v>389</v>
      </c>
      <c r="AT39" s="58">
        <f t="shared" si="9"/>
        <v>77.8</v>
      </c>
      <c r="AU39" s="72">
        <v>74</v>
      </c>
      <c r="AV39" s="72">
        <v>78</v>
      </c>
      <c r="AW39" s="72">
        <v>78</v>
      </c>
      <c r="AX39" s="72">
        <v>80</v>
      </c>
      <c r="AY39" s="72">
        <v>76</v>
      </c>
      <c r="AZ39" s="72"/>
      <c r="BA39" s="25">
        <f t="shared" si="10"/>
        <v>386</v>
      </c>
      <c r="BB39" s="55">
        <f t="shared" si="11"/>
        <v>77.2</v>
      </c>
      <c r="BC39" s="72">
        <v>76</v>
      </c>
      <c r="BD39" s="72">
        <v>81</v>
      </c>
      <c r="BE39" s="72">
        <v>82</v>
      </c>
      <c r="BF39" s="72">
        <v>82</v>
      </c>
      <c r="BG39" s="72">
        <v>81</v>
      </c>
      <c r="BH39" s="72"/>
      <c r="BI39" s="25">
        <f t="shared" si="12"/>
        <v>402</v>
      </c>
      <c r="BJ39" s="55">
        <f t="shared" si="13"/>
        <v>80.400000000000006</v>
      </c>
      <c r="BK39" s="72">
        <v>76</v>
      </c>
      <c r="BL39" s="72">
        <v>77</v>
      </c>
      <c r="BM39" s="72">
        <v>81</v>
      </c>
      <c r="BN39" s="72">
        <v>80</v>
      </c>
      <c r="BO39" s="72">
        <v>80</v>
      </c>
      <c r="BP39" s="72"/>
      <c r="BQ39" s="25">
        <f t="shared" si="14"/>
        <v>394</v>
      </c>
      <c r="BR39" s="55">
        <f t="shared" si="15"/>
        <v>78.8</v>
      </c>
      <c r="BS39" s="72"/>
      <c r="BT39" s="72"/>
      <c r="BU39" s="72"/>
      <c r="BV39" s="72"/>
      <c r="BW39" s="72"/>
      <c r="BX39" s="72"/>
      <c r="BY39" s="25">
        <f t="shared" si="16"/>
        <v>0</v>
      </c>
      <c r="BZ39" s="55" t="e">
        <f t="shared" si="17"/>
        <v>#DIV/0!</v>
      </c>
      <c r="CA39" s="72">
        <v>84</v>
      </c>
      <c r="CB39" s="72">
        <v>89</v>
      </c>
      <c r="CC39" s="72">
        <v>87</v>
      </c>
      <c r="CD39" s="72">
        <v>87</v>
      </c>
      <c r="CE39" s="72">
        <v>88</v>
      </c>
      <c r="CF39" s="72"/>
      <c r="CG39" s="25">
        <f t="shared" si="18"/>
        <v>435</v>
      </c>
      <c r="CH39" s="55">
        <f t="shared" si="19"/>
        <v>87</v>
      </c>
      <c r="CI39" s="72">
        <v>74</v>
      </c>
      <c r="CJ39" s="72">
        <v>82</v>
      </c>
      <c r="CK39" s="72">
        <v>82</v>
      </c>
      <c r="CL39" s="72">
        <v>82</v>
      </c>
      <c r="CM39" s="72">
        <v>78</v>
      </c>
      <c r="CN39" s="72"/>
      <c r="CO39" s="25">
        <f t="shared" si="20"/>
        <v>398</v>
      </c>
      <c r="CP39" s="55">
        <f t="shared" si="21"/>
        <v>79.599999999999994</v>
      </c>
      <c r="CQ39" s="72">
        <v>75</v>
      </c>
      <c r="CR39" s="72">
        <v>77</v>
      </c>
      <c r="CS39" s="72">
        <v>76</v>
      </c>
      <c r="CT39" s="72">
        <v>77</v>
      </c>
      <c r="CU39" s="72">
        <v>80</v>
      </c>
      <c r="CV39" s="72"/>
      <c r="CW39" s="25">
        <f t="shared" si="22"/>
        <v>385</v>
      </c>
      <c r="CX39" s="55">
        <f t="shared" si="23"/>
        <v>77</v>
      </c>
      <c r="CY39" s="72">
        <v>90</v>
      </c>
      <c r="CZ39" s="72">
        <v>92</v>
      </c>
      <c r="DA39" s="72">
        <v>91</v>
      </c>
      <c r="DB39" s="72">
        <v>93</v>
      </c>
      <c r="DC39" s="72">
        <v>91</v>
      </c>
      <c r="DD39" s="72"/>
      <c r="DE39" s="25">
        <f t="shared" si="24"/>
        <v>457</v>
      </c>
      <c r="DF39" s="55">
        <f t="shared" si="25"/>
        <v>91.4</v>
      </c>
      <c r="DG39" s="72">
        <v>93</v>
      </c>
      <c r="DH39" s="72">
        <v>92</v>
      </c>
      <c r="DI39" s="72">
        <v>90</v>
      </c>
      <c r="DJ39" s="72">
        <v>89</v>
      </c>
      <c r="DK39" s="72">
        <v>90</v>
      </c>
      <c r="DL39" s="72"/>
      <c r="DM39" s="25">
        <f t="shared" si="26"/>
        <v>454</v>
      </c>
      <c r="DN39" s="55">
        <f t="shared" si="27"/>
        <v>90.8</v>
      </c>
      <c r="DO39" s="72">
        <v>72</v>
      </c>
      <c r="DP39" s="72">
        <v>74</v>
      </c>
      <c r="DQ39" s="72">
        <v>75</v>
      </c>
      <c r="DR39" s="72">
        <v>77</v>
      </c>
      <c r="DS39" s="72">
        <v>77</v>
      </c>
      <c r="DT39" s="72"/>
      <c r="DU39" s="25">
        <f t="shared" si="28"/>
        <v>375</v>
      </c>
      <c r="DV39" s="55">
        <f t="shared" si="29"/>
        <v>75</v>
      </c>
      <c r="DW39" s="72">
        <v>75</v>
      </c>
      <c r="DX39" s="72">
        <v>80</v>
      </c>
      <c r="DY39" s="72">
        <v>83</v>
      </c>
      <c r="DZ39" s="72">
        <v>87</v>
      </c>
      <c r="EA39" s="72">
        <v>76</v>
      </c>
      <c r="EB39" s="72"/>
      <c r="EC39" s="25">
        <f t="shared" si="30"/>
        <v>401</v>
      </c>
      <c r="ED39" s="26">
        <f t="shared" si="31"/>
        <v>80.2</v>
      </c>
      <c r="EG39" s="51">
        <f t="shared" si="32"/>
        <v>91.5</v>
      </c>
      <c r="EH39" s="51">
        <f t="shared" si="33"/>
        <v>91.5</v>
      </c>
      <c r="EI39" s="51">
        <f t="shared" si="34"/>
        <v>91</v>
      </c>
      <c r="EJ39" s="51">
        <f t="shared" si="35"/>
        <v>90.5</v>
      </c>
      <c r="EK39" s="51">
        <f t="shared" si="36"/>
        <v>90.75</v>
      </c>
      <c r="EL39" s="51"/>
      <c r="EM39" s="25">
        <f t="shared" si="37"/>
        <v>455.25</v>
      </c>
      <c r="EN39" s="26">
        <f t="shared" si="38"/>
        <v>91.05</v>
      </c>
    </row>
    <row r="40" spans="1:144" s="59" customFormat="1" x14ac:dyDescent="0.25">
      <c r="A40" s="72">
        <v>34</v>
      </c>
      <c r="B40" s="141" t="s">
        <v>153</v>
      </c>
      <c r="C40" s="81" t="s">
        <v>220</v>
      </c>
      <c r="D40" s="84" t="s">
        <v>176</v>
      </c>
      <c r="E40" s="84">
        <v>2102</v>
      </c>
      <c r="F40" s="84" t="s">
        <v>140</v>
      </c>
      <c r="G40" s="89">
        <v>91</v>
      </c>
      <c r="H40" s="144">
        <v>93</v>
      </c>
      <c r="I40" s="72">
        <v>94</v>
      </c>
      <c r="J40" s="72">
        <v>95</v>
      </c>
      <c r="K40" s="72">
        <v>93</v>
      </c>
      <c r="L40" s="72"/>
      <c r="M40" s="25">
        <f t="shared" si="0"/>
        <v>466</v>
      </c>
      <c r="N40" s="55">
        <f t="shared" si="1"/>
        <v>93.2</v>
      </c>
      <c r="O40" s="88">
        <v>89</v>
      </c>
      <c r="P40" s="72">
        <v>90</v>
      </c>
      <c r="Q40" s="72">
        <v>93</v>
      </c>
      <c r="R40" s="72">
        <v>90</v>
      </c>
      <c r="S40" s="72">
        <v>91</v>
      </c>
      <c r="T40" s="72"/>
      <c r="U40" s="25">
        <f t="shared" si="2"/>
        <v>453</v>
      </c>
      <c r="V40" s="55">
        <f t="shared" si="3"/>
        <v>90.6</v>
      </c>
      <c r="W40" s="72">
        <v>89</v>
      </c>
      <c r="X40" s="72">
        <v>92</v>
      </c>
      <c r="Y40" s="72">
        <v>93</v>
      </c>
      <c r="Z40" s="72">
        <v>94</v>
      </c>
      <c r="AA40" s="72">
        <v>92</v>
      </c>
      <c r="AB40" s="72"/>
      <c r="AC40" s="25">
        <f t="shared" si="4"/>
        <v>460</v>
      </c>
      <c r="AD40" s="55">
        <f t="shared" si="5"/>
        <v>92</v>
      </c>
      <c r="AE40" s="72">
        <v>85</v>
      </c>
      <c r="AF40" s="72">
        <v>83</v>
      </c>
      <c r="AG40" s="72">
        <v>75</v>
      </c>
      <c r="AH40" s="72">
        <v>79</v>
      </c>
      <c r="AI40" s="72">
        <v>79</v>
      </c>
      <c r="AJ40" s="72"/>
      <c r="AK40" s="25">
        <f t="shared" si="6"/>
        <v>401</v>
      </c>
      <c r="AL40" s="55">
        <f t="shared" si="7"/>
        <v>80.2</v>
      </c>
      <c r="AM40" s="72">
        <v>78</v>
      </c>
      <c r="AN40" s="72">
        <v>74</v>
      </c>
      <c r="AO40" s="72">
        <v>81</v>
      </c>
      <c r="AP40" s="72">
        <v>82</v>
      </c>
      <c r="AQ40" s="72">
        <v>79</v>
      </c>
      <c r="AR40" s="72"/>
      <c r="AS40" s="57">
        <f t="shared" si="8"/>
        <v>394</v>
      </c>
      <c r="AT40" s="58">
        <f t="shared" si="9"/>
        <v>78.8</v>
      </c>
      <c r="AU40" s="72">
        <v>81</v>
      </c>
      <c r="AV40" s="72">
        <v>79</v>
      </c>
      <c r="AW40" s="72">
        <v>83</v>
      </c>
      <c r="AX40" s="72">
        <v>82</v>
      </c>
      <c r="AY40" s="72">
        <v>80</v>
      </c>
      <c r="AZ40" s="72"/>
      <c r="BA40" s="25">
        <f t="shared" si="10"/>
        <v>405</v>
      </c>
      <c r="BB40" s="55">
        <f t="shared" si="11"/>
        <v>81</v>
      </c>
      <c r="BC40" s="72">
        <v>77</v>
      </c>
      <c r="BD40" s="72">
        <v>82</v>
      </c>
      <c r="BE40" s="72">
        <v>85</v>
      </c>
      <c r="BF40" s="72">
        <v>84</v>
      </c>
      <c r="BG40" s="72">
        <v>85</v>
      </c>
      <c r="BH40" s="72"/>
      <c r="BI40" s="25">
        <f t="shared" si="12"/>
        <v>413</v>
      </c>
      <c r="BJ40" s="55">
        <f t="shared" si="13"/>
        <v>82.6</v>
      </c>
      <c r="BK40" s="72">
        <v>75</v>
      </c>
      <c r="BL40" s="72">
        <v>77</v>
      </c>
      <c r="BM40" s="72">
        <v>84</v>
      </c>
      <c r="BN40" s="72">
        <v>84</v>
      </c>
      <c r="BO40" s="72">
        <v>82</v>
      </c>
      <c r="BP40" s="72"/>
      <c r="BQ40" s="25">
        <f t="shared" si="14"/>
        <v>402</v>
      </c>
      <c r="BR40" s="55">
        <f t="shared" si="15"/>
        <v>80.400000000000006</v>
      </c>
      <c r="BS40" s="72"/>
      <c r="BT40" s="72"/>
      <c r="BU40" s="72"/>
      <c r="BV40" s="72"/>
      <c r="BW40" s="72"/>
      <c r="BX40" s="72"/>
      <c r="BY40" s="25">
        <f t="shared" si="16"/>
        <v>0</v>
      </c>
      <c r="BZ40" s="55" t="e">
        <f t="shared" si="17"/>
        <v>#DIV/0!</v>
      </c>
      <c r="CA40" s="72">
        <v>90</v>
      </c>
      <c r="CB40" s="72">
        <v>88</v>
      </c>
      <c r="CC40" s="72">
        <v>91</v>
      </c>
      <c r="CD40" s="72">
        <v>91</v>
      </c>
      <c r="CE40" s="72">
        <v>87</v>
      </c>
      <c r="CF40" s="72"/>
      <c r="CG40" s="25">
        <f t="shared" si="18"/>
        <v>447</v>
      </c>
      <c r="CH40" s="55">
        <f t="shared" si="19"/>
        <v>89.4</v>
      </c>
      <c r="CI40" s="72">
        <v>74</v>
      </c>
      <c r="CJ40" s="72">
        <v>81</v>
      </c>
      <c r="CK40" s="72">
        <v>84</v>
      </c>
      <c r="CL40" s="72">
        <v>82</v>
      </c>
      <c r="CM40" s="72">
        <v>82</v>
      </c>
      <c r="CN40" s="72"/>
      <c r="CO40" s="25">
        <f t="shared" si="20"/>
        <v>403</v>
      </c>
      <c r="CP40" s="55">
        <f t="shared" si="21"/>
        <v>80.599999999999994</v>
      </c>
      <c r="CQ40" s="72">
        <v>76</v>
      </c>
      <c r="CR40" s="72">
        <v>78</v>
      </c>
      <c r="CS40" s="72">
        <v>76</v>
      </c>
      <c r="CT40" s="72">
        <v>84</v>
      </c>
      <c r="CU40" s="72">
        <v>86</v>
      </c>
      <c r="CV40" s="72"/>
      <c r="CW40" s="25">
        <f t="shared" si="22"/>
        <v>400</v>
      </c>
      <c r="CX40" s="55">
        <f t="shared" si="23"/>
        <v>80</v>
      </c>
      <c r="CY40" s="72">
        <v>92</v>
      </c>
      <c r="CZ40" s="72">
        <v>93</v>
      </c>
      <c r="DA40" s="72">
        <v>94</v>
      </c>
      <c r="DB40" s="72">
        <v>89</v>
      </c>
      <c r="DC40" s="72">
        <v>90</v>
      </c>
      <c r="DD40" s="72"/>
      <c r="DE40" s="25">
        <f t="shared" si="24"/>
        <v>458</v>
      </c>
      <c r="DF40" s="55">
        <f t="shared" si="25"/>
        <v>91.6</v>
      </c>
      <c r="DG40" s="72">
        <v>90</v>
      </c>
      <c r="DH40" s="72">
        <v>93</v>
      </c>
      <c r="DI40" s="72">
        <v>93</v>
      </c>
      <c r="DJ40" s="72">
        <v>91</v>
      </c>
      <c r="DK40" s="72">
        <v>90</v>
      </c>
      <c r="DL40" s="72"/>
      <c r="DM40" s="25">
        <f t="shared" si="26"/>
        <v>457</v>
      </c>
      <c r="DN40" s="55">
        <f t="shared" si="27"/>
        <v>91.4</v>
      </c>
      <c r="DO40" s="72">
        <v>74</v>
      </c>
      <c r="DP40" s="72">
        <v>74</v>
      </c>
      <c r="DQ40" s="72">
        <v>75</v>
      </c>
      <c r="DR40" s="72">
        <v>75</v>
      </c>
      <c r="DS40" s="72">
        <v>76</v>
      </c>
      <c r="DT40" s="72"/>
      <c r="DU40" s="25">
        <f t="shared" si="28"/>
        <v>374</v>
      </c>
      <c r="DV40" s="55">
        <f t="shared" si="29"/>
        <v>74.8</v>
      </c>
      <c r="DW40" s="72">
        <v>71</v>
      </c>
      <c r="DX40" s="72">
        <v>82</v>
      </c>
      <c r="DY40" s="72">
        <v>89</v>
      </c>
      <c r="DZ40" s="72">
        <v>87</v>
      </c>
      <c r="EA40" s="72">
        <v>84</v>
      </c>
      <c r="EB40" s="72"/>
      <c r="EC40" s="25">
        <f t="shared" si="30"/>
        <v>413</v>
      </c>
      <c r="ED40" s="26">
        <f t="shared" si="31"/>
        <v>82.6</v>
      </c>
      <c r="EG40" s="51">
        <f t="shared" si="32"/>
        <v>90.5</v>
      </c>
      <c r="EH40" s="51">
        <f t="shared" si="33"/>
        <v>92.25</v>
      </c>
      <c r="EI40" s="51">
        <f t="shared" si="34"/>
        <v>93.5</v>
      </c>
      <c r="EJ40" s="51">
        <f t="shared" si="35"/>
        <v>91.25</v>
      </c>
      <c r="EK40" s="51">
        <f t="shared" si="36"/>
        <v>91</v>
      </c>
      <c r="EL40" s="51"/>
      <c r="EM40" s="25">
        <f t="shared" si="37"/>
        <v>458.5</v>
      </c>
      <c r="EN40" s="26">
        <f t="shared" si="38"/>
        <v>91.7</v>
      </c>
    </row>
    <row r="41" spans="1:144" s="59" customFormat="1" x14ac:dyDescent="0.25">
      <c r="A41" s="72">
        <v>35</v>
      </c>
      <c r="B41" s="142" t="s">
        <v>154</v>
      </c>
      <c r="C41" s="81" t="s">
        <v>245</v>
      </c>
      <c r="D41" s="84" t="s">
        <v>177</v>
      </c>
      <c r="E41" s="84">
        <v>2090</v>
      </c>
      <c r="F41" s="84" t="s">
        <v>141</v>
      </c>
      <c r="G41" s="89">
        <v>92</v>
      </c>
      <c r="H41" s="144">
        <v>93</v>
      </c>
      <c r="I41" s="72">
        <v>94</v>
      </c>
      <c r="J41" s="72">
        <v>95</v>
      </c>
      <c r="K41" s="72">
        <v>94</v>
      </c>
      <c r="L41" s="72"/>
      <c r="M41" s="25">
        <f t="shared" si="0"/>
        <v>468</v>
      </c>
      <c r="N41" s="55">
        <f t="shared" si="1"/>
        <v>93.6</v>
      </c>
      <c r="O41" s="88">
        <v>96</v>
      </c>
      <c r="P41" s="72">
        <v>94</v>
      </c>
      <c r="Q41" s="72">
        <v>94</v>
      </c>
      <c r="R41" s="72">
        <v>92</v>
      </c>
      <c r="S41" s="72">
        <v>95</v>
      </c>
      <c r="T41" s="72"/>
      <c r="U41" s="25">
        <f t="shared" si="2"/>
        <v>471</v>
      </c>
      <c r="V41" s="55">
        <f t="shared" si="3"/>
        <v>94.2</v>
      </c>
      <c r="W41" s="72">
        <v>93</v>
      </c>
      <c r="X41" s="72">
        <v>91</v>
      </c>
      <c r="Y41" s="72">
        <v>93</v>
      </c>
      <c r="Z41" s="72">
        <v>95</v>
      </c>
      <c r="AA41" s="72">
        <v>92</v>
      </c>
      <c r="AB41" s="72"/>
      <c r="AC41" s="25">
        <f t="shared" si="4"/>
        <v>464</v>
      </c>
      <c r="AD41" s="55">
        <f t="shared" si="5"/>
        <v>92.8</v>
      </c>
      <c r="AE41" s="72">
        <v>89</v>
      </c>
      <c r="AF41" s="72">
        <v>90</v>
      </c>
      <c r="AG41" s="72">
        <v>80</v>
      </c>
      <c r="AH41" s="72">
        <v>78</v>
      </c>
      <c r="AI41" s="72">
        <v>83</v>
      </c>
      <c r="AJ41" s="72"/>
      <c r="AK41" s="25">
        <f t="shared" si="6"/>
        <v>420</v>
      </c>
      <c r="AL41" s="55">
        <f t="shared" si="7"/>
        <v>84</v>
      </c>
      <c r="AM41" s="72">
        <v>88</v>
      </c>
      <c r="AN41" s="72">
        <v>86</v>
      </c>
      <c r="AO41" s="72">
        <v>82</v>
      </c>
      <c r="AP41" s="72">
        <v>82</v>
      </c>
      <c r="AQ41" s="72">
        <v>78</v>
      </c>
      <c r="AR41" s="72"/>
      <c r="AS41" s="57">
        <f t="shared" si="8"/>
        <v>416</v>
      </c>
      <c r="AT41" s="58">
        <f t="shared" si="9"/>
        <v>83.2</v>
      </c>
      <c r="AU41" s="72">
        <v>89</v>
      </c>
      <c r="AV41" s="72">
        <v>87</v>
      </c>
      <c r="AW41" s="72">
        <v>80</v>
      </c>
      <c r="AX41" s="72">
        <v>85</v>
      </c>
      <c r="AY41" s="72">
        <v>78</v>
      </c>
      <c r="AZ41" s="72"/>
      <c r="BA41" s="25">
        <f t="shared" si="10"/>
        <v>419</v>
      </c>
      <c r="BB41" s="55">
        <f t="shared" si="11"/>
        <v>83.8</v>
      </c>
      <c r="BC41" s="72">
        <v>89</v>
      </c>
      <c r="BD41" s="72">
        <v>90</v>
      </c>
      <c r="BE41" s="72">
        <v>87</v>
      </c>
      <c r="BF41" s="72">
        <v>85</v>
      </c>
      <c r="BG41" s="72">
        <v>82</v>
      </c>
      <c r="BH41" s="72"/>
      <c r="BI41" s="25">
        <f t="shared" si="12"/>
        <v>433</v>
      </c>
      <c r="BJ41" s="55">
        <f t="shared" si="13"/>
        <v>86.6</v>
      </c>
      <c r="BK41" s="72">
        <v>89</v>
      </c>
      <c r="BL41" s="72">
        <v>88</v>
      </c>
      <c r="BM41" s="72">
        <v>85</v>
      </c>
      <c r="BN41" s="72">
        <v>82</v>
      </c>
      <c r="BO41" s="72">
        <v>79</v>
      </c>
      <c r="BP41" s="72"/>
      <c r="BQ41" s="25">
        <f t="shared" si="14"/>
        <v>423</v>
      </c>
      <c r="BR41" s="55">
        <f t="shared" si="15"/>
        <v>84.6</v>
      </c>
      <c r="BS41" s="72"/>
      <c r="BT41" s="72"/>
      <c r="BU41" s="72"/>
      <c r="BV41" s="72"/>
      <c r="BW41" s="72"/>
      <c r="BX41" s="72"/>
      <c r="BY41" s="25">
        <f t="shared" si="16"/>
        <v>0</v>
      </c>
      <c r="BZ41" s="55" t="e">
        <f t="shared" si="17"/>
        <v>#DIV/0!</v>
      </c>
      <c r="CA41" s="72">
        <v>84</v>
      </c>
      <c r="CB41" s="72">
        <v>86</v>
      </c>
      <c r="CC41" s="72">
        <v>87</v>
      </c>
      <c r="CD41" s="72">
        <v>88</v>
      </c>
      <c r="CE41" s="72">
        <v>82</v>
      </c>
      <c r="CF41" s="72"/>
      <c r="CG41" s="25">
        <f t="shared" si="18"/>
        <v>427</v>
      </c>
      <c r="CH41" s="55">
        <f t="shared" si="19"/>
        <v>85.4</v>
      </c>
      <c r="CI41" s="72">
        <v>78</v>
      </c>
      <c r="CJ41" s="72">
        <v>84</v>
      </c>
      <c r="CK41" s="72">
        <v>84</v>
      </c>
      <c r="CL41" s="72">
        <v>87</v>
      </c>
      <c r="CM41" s="72">
        <v>86</v>
      </c>
      <c r="CN41" s="72"/>
      <c r="CO41" s="25">
        <f t="shared" si="20"/>
        <v>419</v>
      </c>
      <c r="CP41" s="55">
        <f t="shared" si="21"/>
        <v>83.8</v>
      </c>
      <c r="CQ41" s="72">
        <v>78</v>
      </c>
      <c r="CR41" s="72">
        <v>81</v>
      </c>
      <c r="CS41" s="72">
        <v>76</v>
      </c>
      <c r="CT41" s="72">
        <v>78</v>
      </c>
      <c r="CU41" s="72">
        <v>84</v>
      </c>
      <c r="CV41" s="72"/>
      <c r="CW41" s="25">
        <f t="shared" si="22"/>
        <v>397</v>
      </c>
      <c r="CX41" s="55">
        <f t="shared" si="23"/>
        <v>79.400000000000006</v>
      </c>
      <c r="CY41" s="72">
        <v>92</v>
      </c>
      <c r="CZ41" s="72">
        <v>92</v>
      </c>
      <c r="DA41" s="72">
        <v>91</v>
      </c>
      <c r="DB41" s="72">
        <v>93</v>
      </c>
      <c r="DC41" s="72">
        <v>94</v>
      </c>
      <c r="DD41" s="72"/>
      <c r="DE41" s="25">
        <f t="shared" si="24"/>
        <v>462</v>
      </c>
      <c r="DF41" s="55">
        <f t="shared" si="25"/>
        <v>92.4</v>
      </c>
      <c r="DG41" s="72">
        <v>89</v>
      </c>
      <c r="DH41" s="72">
        <v>91</v>
      </c>
      <c r="DI41" s="72">
        <v>93</v>
      </c>
      <c r="DJ41" s="72">
        <v>94</v>
      </c>
      <c r="DK41" s="72">
        <v>91</v>
      </c>
      <c r="DL41" s="72"/>
      <c r="DM41" s="25">
        <f t="shared" si="26"/>
        <v>458</v>
      </c>
      <c r="DN41" s="55">
        <f t="shared" si="27"/>
        <v>91.6</v>
      </c>
      <c r="DO41" s="72">
        <v>78</v>
      </c>
      <c r="DP41" s="72">
        <v>74</v>
      </c>
      <c r="DQ41" s="72">
        <v>76</v>
      </c>
      <c r="DR41" s="72">
        <v>75</v>
      </c>
      <c r="DS41" s="72">
        <v>76</v>
      </c>
      <c r="DT41" s="72"/>
      <c r="DU41" s="25">
        <f t="shared" si="28"/>
        <v>379</v>
      </c>
      <c r="DV41" s="55">
        <f t="shared" si="29"/>
        <v>75.8</v>
      </c>
      <c r="DW41" s="72">
        <v>74</v>
      </c>
      <c r="DX41" s="72">
        <v>88</v>
      </c>
      <c r="DY41" s="72">
        <v>88</v>
      </c>
      <c r="DZ41" s="72">
        <v>92</v>
      </c>
      <c r="EA41" s="72">
        <v>79</v>
      </c>
      <c r="EB41" s="72"/>
      <c r="EC41" s="25">
        <f t="shared" si="30"/>
        <v>421</v>
      </c>
      <c r="ED41" s="26">
        <f t="shared" si="31"/>
        <v>84.2</v>
      </c>
      <c r="EG41" s="51">
        <f t="shared" si="32"/>
        <v>92.25</v>
      </c>
      <c r="EH41" s="51">
        <f t="shared" si="33"/>
        <v>92.5</v>
      </c>
      <c r="EI41" s="51">
        <f t="shared" si="34"/>
        <v>93</v>
      </c>
      <c r="EJ41" s="51">
        <f t="shared" si="35"/>
        <v>93.5</v>
      </c>
      <c r="EK41" s="51">
        <f t="shared" si="36"/>
        <v>93.5</v>
      </c>
      <c r="EL41" s="51"/>
      <c r="EM41" s="25">
        <f t="shared" si="37"/>
        <v>464.75</v>
      </c>
      <c r="EN41" s="26">
        <f t="shared" si="38"/>
        <v>92.95</v>
      </c>
    </row>
    <row r="42" spans="1:144" s="59" customFormat="1" x14ac:dyDescent="0.25">
      <c r="A42" s="72">
        <v>36</v>
      </c>
      <c r="B42" s="140" t="s">
        <v>155</v>
      </c>
      <c r="C42" s="81" t="s">
        <v>221</v>
      </c>
      <c r="D42" s="84" t="s">
        <v>178</v>
      </c>
      <c r="E42" s="84">
        <v>2105</v>
      </c>
      <c r="F42" s="84" t="s">
        <v>140</v>
      </c>
      <c r="G42" s="89">
        <v>83</v>
      </c>
      <c r="H42" s="144">
        <v>93</v>
      </c>
      <c r="I42" s="72">
        <v>77</v>
      </c>
      <c r="J42" s="72">
        <v>77</v>
      </c>
      <c r="K42" s="72">
        <v>76</v>
      </c>
      <c r="L42" s="72"/>
      <c r="M42" s="25">
        <f t="shared" si="0"/>
        <v>406</v>
      </c>
      <c r="N42" s="55">
        <f t="shared" si="1"/>
        <v>81.2</v>
      </c>
      <c r="O42" s="88">
        <v>74</v>
      </c>
      <c r="P42" s="72">
        <v>78</v>
      </c>
      <c r="Q42" s="72">
        <v>80</v>
      </c>
      <c r="R42" s="72">
        <v>76</v>
      </c>
      <c r="S42" s="72">
        <v>80</v>
      </c>
      <c r="T42" s="72"/>
      <c r="U42" s="25">
        <f t="shared" si="2"/>
        <v>388</v>
      </c>
      <c r="V42" s="55">
        <f t="shared" si="3"/>
        <v>77.599999999999994</v>
      </c>
      <c r="W42" s="72">
        <v>74</v>
      </c>
      <c r="X42" s="72">
        <v>74</v>
      </c>
      <c r="Y42" s="72">
        <v>77</v>
      </c>
      <c r="Z42" s="72">
        <v>79</v>
      </c>
      <c r="AA42" s="72">
        <v>81</v>
      </c>
      <c r="AB42" s="72"/>
      <c r="AC42" s="25">
        <f t="shared" si="4"/>
        <v>385</v>
      </c>
      <c r="AD42" s="55">
        <f t="shared" si="5"/>
        <v>77</v>
      </c>
      <c r="AE42" s="72">
        <v>78</v>
      </c>
      <c r="AF42" s="72">
        <v>78</v>
      </c>
      <c r="AG42" s="72">
        <v>75</v>
      </c>
      <c r="AH42" s="72">
        <v>75</v>
      </c>
      <c r="AI42" s="72">
        <v>76</v>
      </c>
      <c r="AJ42" s="72"/>
      <c r="AK42" s="25">
        <f t="shared" si="6"/>
        <v>382</v>
      </c>
      <c r="AL42" s="55">
        <f t="shared" si="7"/>
        <v>76.400000000000006</v>
      </c>
      <c r="AM42" s="72">
        <v>74</v>
      </c>
      <c r="AN42" s="72">
        <v>74</v>
      </c>
      <c r="AO42" s="72">
        <v>79</v>
      </c>
      <c r="AP42" s="72">
        <v>80</v>
      </c>
      <c r="AQ42" s="72">
        <v>76</v>
      </c>
      <c r="AR42" s="72"/>
      <c r="AS42" s="57">
        <f t="shared" si="8"/>
        <v>383</v>
      </c>
      <c r="AT42" s="58">
        <f t="shared" si="9"/>
        <v>76.599999999999994</v>
      </c>
      <c r="AU42" s="72">
        <v>74</v>
      </c>
      <c r="AV42" s="72">
        <v>76</v>
      </c>
      <c r="AW42" s="72">
        <v>76</v>
      </c>
      <c r="AX42" s="72">
        <v>79</v>
      </c>
      <c r="AY42" s="72">
        <v>76</v>
      </c>
      <c r="AZ42" s="72"/>
      <c r="BA42" s="25">
        <f t="shared" si="10"/>
        <v>381</v>
      </c>
      <c r="BB42" s="55">
        <f t="shared" si="11"/>
        <v>76.2</v>
      </c>
      <c r="BC42" s="72">
        <v>74</v>
      </c>
      <c r="BD42" s="72">
        <v>79</v>
      </c>
      <c r="BE42" s="72">
        <v>79</v>
      </c>
      <c r="BF42" s="72">
        <v>78</v>
      </c>
      <c r="BG42" s="72">
        <v>76</v>
      </c>
      <c r="BH42" s="72"/>
      <c r="BI42" s="25">
        <f t="shared" si="12"/>
        <v>386</v>
      </c>
      <c r="BJ42" s="55">
        <f t="shared" si="13"/>
        <v>77.2</v>
      </c>
      <c r="BK42" s="72">
        <v>74</v>
      </c>
      <c r="BL42" s="72">
        <v>74</v>
      </c>
      <c r="BM42" s="72">
        <v>78</v>
      </c>
      <c r="BN42" s="72">
        <v>78</v>
      </c>
      <c r="BO42" s="72">
        <v>76</v>
      </c>
      <c r="BP42" s="72"/>
      <c r="BQ42" s="25">
        <f t="shared" si="14"/>
        <v>380</v>
      </c>
      <c r="BR42" s="55">
        <f t="shared" si="15"/>
        <v>76</v>
      </c>
      <c r="BS42" s="72"/>
      <c r="BT42" s="72"/>
      <c r="BU42" s="72"/>
      <c r="BV42" s="72"/>
      <c r="BW42" s="72"/>
      <c r="BX42" s="72"/>
      <c r="BY42" s="25">
        <f t="shared" si="16"/>
        <v>0</v>
      </c>
      <c r="BZ42" s="55" t="e">
        <f t="shared" si="17"/>
        <v>#DIV/0!</v>
      </c>
      <c r="CA42" s="72">
        <v>84</v>
      </c>
      <c r="CB42" s="72">
        <v>83</v>
      </c>
      <c r="CC42" s="72">
        <v>84</v>
      </c>
      <c r="CD42" s="72">
        <v>82</v>
      </c>
      <c r="CE42" s="72">
        <v>79</v>
      </c>
      <c r="CF42" s="72"/>
      <c r="CG42" s="25">
        <f t="shared" si="18"/>
        <v>412</v>
      </c>
      <c r="CH42" s="55">
        <f t="shared" si="19"/>
        <v>82.4</v>
      </c>
      <c r="CI42" s="72">
        <v>74</v>
      </c>
      <c r="CJ42" s="72">
        <v>79</v>
      </c>
      <c r="CK42" s="72">
        <v>82</v>
      </c>
      <c r="CL42" s="72">
        <v>79</v>
      </c>
      <c r="CM42" s="72">
        <v>79</v>
      </c>
      <c r="CN42" s="72"/>
      <c r="CO42" s="25">
        <f t="shared" si="20"/>
        <v>393</v>
      </c>
      <c r="CP42" s="55">
        <f t="shared" si="21"/>
        <v>78.599999999999994</v>
      </c>
      <c r="CQ42" s="72">
        <v>74</v>
      </c>
      <c r="CR42" s="72">
        <v>74</v>
      </c>
      <c r="CS42" s="72">
        <v>75</v>
      </c>
      <c r="CT42" s="72">
        <v>75</v>
      </c>
      <c r="CU42" s="72">
        <v>76</v>
      </c>
      <c r="CV42" s="72"/>
      <c r="CW42" s="25">
        <f t="shared" si="22"/>
        <v>374</v>
      </c>
      <c r="CX42" s="55">
        <f t="shared" si="23"/>
        <v>74.8</v>
      </c>
      <c r="CY42" s="72">
        <v>81</v>
      </c>
      <c r="CZ42" s="72">
        <v>74</v>
      </c>
      <c r="DA42" s="72">
        <v>75</v>
      </c>
      <c r="DB42" s="72">
        <v>76</v>
      </c>
      <c r="DC42" s="72">
        <v>76</v>
      </c>
      <c r="DD42" s="72"/>
      <c r="DE42" s="25">
        <f t="shared" si="24"/>
        <v>382</v>
      </c>
      <c r="DF42" s="55">
        <f t="shared" si="25"/>
        <v>76.400000000000006</v>
      </c>
      <c r="DG42" s="72">
        <v>74</v>
      </c>
      <c r="DH42" s="72">
        <v>74</v>
      </c>
      <c r="DI42" s="72">
        <v>77</v>
      </c>
      <c r="DJ42" s="72">
        <v>75</v>
      </c>
      <c r="DK42" s="72">
        <v>77</v>
      </c>
      <c r="DL42" s="72"/>
      <c r="DM42" s="25">
        <f t="shared" si="26"/>
        <v>377</v>
      </c>
      <c r="DN42" s="55">
        <f t="shared" si="27"/>
        <v>75.400000000000006</v>
      </c>
      <c r="DO42" s="72">
        <v>65</v>
      </c>
      <c r="DP42" s="72">
        <v>75</v>
      </c>
      <c r="DQ42" s="72">
        <v>76</v>
      </c>
      <c r="DR42" s="72">
        <v>75</v>
      </c>
      <c r="DS42" s="72">
        <v>76</v>
      </c>
      <c r="DT42" s="72"/>
      <c r="DU42" s="25">
        <f t="shared" si="28"/>
        <v>367</v>
      </c>
      <c r="DV42" s="55">
        <f t="shared" si="29"/>
        <v>73.400000000000006</v>
      </c>
      <c r="DW42" s="72">
        <v>75</v>
      </c>
      <c r="DX42" s="72">
        <v>67</v>
      </c>
      <c r="DY42" s="72">
        <v>81</v>
      </c>
      <c r="DZ42" s="72">
        <v>84</v>
      </c>
      <c r="EA42" s="72">
        <v>76</v>
      </c>
      <c r="EB42" s="72"/>
      <c r="EC42" s="25">
        <f t="shared" si="30"/>
        <v>383</v>
      </c>
      <c r="ED42" s="26">
        <f t="shared" si="31"/>
        <v>76.599999999999994</v>
      </c>
      <c r="EG42" s="51">
        <f t="shared" si="32"/>
        <v>78</v>
      </c>
      <c r="EH42" s="51">
        <f t="shared" si="33"/>
        <v>79.75</v>
      </c>
      <c r="EI42" s="51">
        <f t="shared" si="34"/>
        <v>77.25</v>
      </c>
      <c r="EJ42" s="51">
        <f t="shared" si="35"/>
        <v>76</v>
      </c>
      <c r="EK42" s="51">
        <f t="shared" si="36"/>
        <v>77.25</v>
      </c>
      <c r="EL42" s="51"/>
      <c r="EM42" s="25">
        <f t="shared" si="37"/>
        <v>388.25</v>
      </c>
      <c r="EN42" s="26">
        <f t="shared" si="38"/>
        <v>77.650000000000006</v>
      </c>
    </row>
    <row r="43" spans="1:144" x14ac:dyDescent="0.25">
      <c r="A43" s="72">
        <v>37</v>
      </c>
      <c r="B43" s="141" t="s">
        <v>156</v>
      </c>
      <c r="C43" s="81" t="s">
        <v>222</v>
      </c>
      <c r="D43" s="84" t="s">
        <v>179</v>
      </c>
      <c r="E43" s="84">
        <v>2079</v>
      </c>
      <c r="F43" s="84" t="s">
        <v>140</v>
      </c>
      <c r="G43" s="89">
        <v>89</v>
      </c>
      <c r="H43" s="144">
        <v>93</v>
      </c>
      <c r="I43" s="48">
        <v>91</v>
      </c>
      <c r="J43" s="48">
        <v>94</v>
      </c>
      <c r="K43" s="48">
        <v>91</v>
      </c>
      <c r="L43" s="48"/>
      <c r="M43" s="25">
        <f t="shared" si="0"/>
        <v>458</v>
      </c>
      <c r="N43" s="55">
        <f t="shared" si="1"/>
        <v>91.6</v>
      </c>
      <c r="O43" s="88">
        <v>90</v>
      </c>
      <c r="P43" s="48">
        <v>91</v>
      </c>
      <c r="Q43" s="48">
        <v>94</v>
      </c>
      <c r="R43" s="48">
        <v>92</v>
      </c>
      <c r="S43" s="48">
        <v>93</v>
      </c>
      <c r="T43" s="48"/>
      <c r="U43" s="25">
        <f t="shared" si="2"/>
        <v>460</v>
      </c>
      <c r="V43" s="55">
        <f t="shared" si="3"/>
        <v>92</v>
      </c>
      <c r="W43" s="48">
        <v>88</v>
      </c>
      <c r="X43" s="48">
        <v>90</v>
      </c>
      <c r="Y43" s="48">
        <v>91</v>
      </c>
      <c r="Z43" s="48">
        <v>93</v>
      </c>
      <c r="AA43" s="48">
        <v>91</v>
      </c>
      <c r="AB43" s="48"/>
      <c r="AC43" s="25">
        <f t="shared" si="4"/>
        <v>453</v>
      </c>
      <c r="AD43" s="55">
        <f t="shared" si="5"/>
        <v>90.6</v>
      </c>
      <c r="AE43" s="48">
        <v>83</v>
      </c>
      <c r="AF43" s="48">
        <v>83</v>
      </c>
      <c r="AG43" s="48">
        <v>75</v>
      </c>
      <c r="AH43" s="48">
        <v>79</v>
      </c>
      <c r="AI43" s="48">
        <v>79</v>
      </c>
      <c r="AJ43" s="48"/>
      <c r="AK43" s="25">
        <f t="shared" si="6"/>
        <v>399</v>
      </c>
      <c r="AL43" s="55">
        <f t="shared" si="7"/>
        <v>79.8</v>
      </c>
      <c r="AM43" s="48">
        <v>75</v>
      </c>
      <c r="AN43" s="48">
        <v>78</v>
      </c>
      <c r="AO43" s="48">
        <v>81</v>
      </c>
      <c r="AP43" s="48">
        <v>80</v>
      </c>
      <c r="AQ43" s="48">
        <v>76</v>
      </c>
      <c r="AR43" s="48"/>
      <c r="AS43" s="57">
        <f t="shared" si="8"/>
        <v>390</v>
      </c>
      <c r="AT43" s="58">
        <f t="shared" si="9"/>
        <v>78</v>
      </c>
      <c r="AU43" s="48">
        <v>80</v>
      </c>
      <c r="AV43" s="48">
        <v>79</v>
      </c>
      <c r="AW43" s="48">
        <v>79</v>
      </c>
      <c r="AX43" s="48">
        <v>85</v>
      </c>
      <c r="AY43" s="48">
        <v>77</v>
      </c>
      <c r="AZ43" s="48"/>
      <c r="BA43" s="25">
        <f t="shared" si="10"/>
        <v>400</v>
      </c>
      <c r="BB43" s="55">
        <f t="shared" si="11"/>
        <v>80</v>
      </c>
      <c r="BC43" s="48">
        <v>76</v>
      </c>
      <c r="BD43" s="48">
        <v>79</v>
      </c>
      <c r="BE43" s="48">
        <v>83</v>
      </c>
      <c r="BF43" s="48">
        <v>82</v>
      </c>
      <c r="BG43" s="48">
        <v>81</v>
      </c>
      <c r="BH43" s="48"/>
      <c r="BI43" s="25">
        <f t="shared" si="12"/>
        <v>401</v>
      </c>
      <c r="BJ43" s="55">
        <f t="shared" si="13"/>
        <v>80.2</v>
      </c>
      <c r="BK43" s="48">
        <v>75</v>
      </c>
      <c r="BL43" s="48">
        <v>77</v>
      </c>
      <c r="BM43" s="48">
        <v>83</v>
      </c>
      <c r="BN43" s="48">
        <v>81</v>
      </c>
      <c r="BO43" s="48">
        <v>79</v>
      </c>
      <c r="BP43" s="48"/>
      <c r="BQ43" s="25">
        <f t="shared" si="14"/>
        <v>395</v>
      </c>
      <c r="BR43" s="55">
        <f t="shared" si="15"/>
        <v>79</v>
      </c>
      <c r="BS43" s="48"/>
      <c r="BT43" s="48"/>
      <c r="BU43" s="48"/>
      <c r="BV43" s="48"/>
      <c r="BW43" s="48"/>
      <c r="BX43" s="48"/>
      <c r="BY43" s="25">
        <f t="shared" si="16"/>
        <v>0</v>
      </c>
      <c r="BZ43" s="55" t="e">
        <f t="shared" si="17"/>
        <v>#DIV/0!</v>
      </c>
      <c r="CA43" s="48">
        <v>89</v>
      </c>
      <c r="CB43" s="48">
        <v>88</v>
      </c>
      <c r="CC43" s="48">
        <v>88</v>
      </c>
      <c r="CD43" s="48">
        <v>89</v>
      </c>
      <c r="CE43" s="48">
        <v>92</v>
      </c>
      <c r="CF43" s="48"/>
      <c r="CG43" s="25">
        <f t="shared" si="18"/>
        <v>446</v>
      </c>
      <c r="CH43" s="55">
        <f t="shared" si="19"/>
        <v>89.2</v>
      </c>
      <c r="CI43" s="48">
        <v>74</v>
      </c>
      <c r="CJ43" s="48">
        <v>81</v>
      </c>
      <c r="CK43" s="48">
        <v>84</v>
      </c>
      <c r="CL43" s="48">
        <v>84</v>
      </c>
      <c r="CM43" s="48">
        <v>82</v>
      </c>
      <c r="CN43" s="48"/>
      <c r="CO43" s="25">
        <f t="shared" si="20"/>
        <v>405</v>
      </c>
      <c r="CP43" s="55">
        <f t="shared" si="21"/>
        <v>81</v>
      </c>
      <c r="CQ43" s="48">
        <v>75</v>
      </c>
      <c r="CR43" s="48">
        <v>80</v>
      </c>
      <c r="CS43" s="48">
        <v>83</v>
      </c>
      <c r="CT43" s="48">
        <v>75</v>
      </c>
      <c r="CU43" s="48">
        <v>83</v>
      </c>
      <c r="CV43" s="48"/>
      <c r="CW43" s="25">
        <f t="shared" si="22"/>
        <v>396</v>
      </c>
      <c r="CX43" s="55">
        <f t="shared" si="23"/>
        <v>79.2</v>
      </c>
      <c r="CY43" s="48">
        <v>93</v>
      </c>
      <c r="CZ43" s="48">
        <v>92</v>
      </c>
      <c r="DA43" s="48">
        <v>91</v>
      </c>
      <c r="DB43" s="48">
        <v>92</v>
      </c>
      <c r="DC43" s="48">
        <v>90</v>
      </c>
      <c r="DD43" s="48"/>
      <c r="DE43" s="25">
        <f t="shared" si="24"/>
        <v>458</v>
      </c>
      <c r="DF43" s="55">
        <f t="shared" si="25"/>
        <v>91.6</v>
      </c>
      <c r="DG43" s="48">
        <v>90</v>
      </c>
      <c r="DH43" s="48">
        <v>92</v>
      </c>
      <c r="DI43" s="48">
        <v>90</v>
      </c>
      <c r="DJ43" s="48">
        <v>90</v>
      </c>
      <c r="DK43" s="48">
        <v>90</v>
      </c>
      <c r="DL43" s="48"/>
      <c r="DM43" s="25">
        <f t="shared" si="26"/>
        <v>452</v>
      </c>
      <c r="DN43" s="55">
        <f t="shared" si="27"/>
        <v>90.4</v>
      </c>
      <c r="DO43" s="48">
        <v>72</v>
      </c>
      <c r="DP43" s="48">
        <v>74</v>
      </c>
      <c r="DQ43" s="48">
        <v>75</v>
      </c>
      <c r="DR43" s="48">
        <v>75</v>
      </c>
      <c r="DS43" s="48">
        <v>77</v>
      </c>
      <c r="DT43" s="48"/>
      <c r="DU43" s="25">
        <f t="shared" si="28"/>
        <v>373</v>
      </c>
      <c r="DV43" s="55">
        <f t="shared" si="29"/>
        <v>74.599999999999994</v>
      </c>
      <c r="DW43" s="48">
        <v>77</v>
      </c>
      <c r="DX43" s="48">
        <v>77</v>
      </c>
      <c r="DY43" s="48">
        <v>84</v>
      </c>
      <c r="DZ43" s="48">
        <v>89</v>
      </c>
      <c r="EA43" s="48">
        <v>79</v>
      </c>
      <c r="EB43" s="48"/>
      <c r="EC43" s="25">
        <f t="shared" si="30"/>
        <v>406</v>
      </c>
      <c r="ED43" s="26">
        <f t="shared" si="31"/>
        <v>81.2</v>
      </c>
      <c r="EG43" s="51">
        <f t="shared" si="32"/>
        <v>90.5</v>
      </c>
      <c r="EH43" s="51">
        <f t="shared" si="33"/>
        <v>92</v>
      </c>
      <c r="EI43" s="51">
        <f t="shared" si="34"/>
        <v>91.5</v>
      </c>
      <c r="EJ43" s="51">
        <f t="shared" si="35"/>
        <v>92</v>
      </c>
      <c r="EK43" s="51">
        <f t="shared" si="36"/>
        <v>91</v>
      </c>
      <c r="EL43" s="51"/>
      <c r="EM43" s="25">
        <f t="shared" si="37"/>
        <v>457</v>
      </c>
      <c r="EN43" s="26">
        <f t="shared" si="38"/>
        <v>91.4</v>
      </c>
    </row>
    <row r="44" spans="1:144" x14ac:dyDescent="0.25">
      <c r="A44" s="72">
        <v>38</v>
      </c>
      <c r="B44" s="136" t="s">
        <v>157</v>
      </c>
      <c r="C44" s="86" t="s">
        <v>223</v>
      </c>
      <c r="D44" s="87" t="s">
        <v>180</v>
      </c>
      <c r="E44" s="87">
        <v>2106</v>
      </c>
      <c r="F44" s="87" t="s">
        <v>140</v>
      </c>
      <c r="G44" s="89">
        <v>91</v>
      </c>
      <c r="H44" s="144">
        <v>93</v>
      </c>
      <c r="I44" s="48">
        <v>91</v>
      </c>
      <c r="J44" s="48">
        <v>93</v>
      </c>
      <c r="K44" s="48">
        <v>93</v>
      </c>
      <c r="L44" s="48"/>
      <c r="M44" s="25">
        <f t="shared" si="0"/>
        <v>461</v>
      </c>
      <c r="N44" s="55">
        <f t="shared" si="1"/>
        <v>92.2</v>
      </c>
      <c r="O44" s="88">
        <v>95</v>
      </c>
      <c r="P44" s="48">
        <v>93</v>
      </c>
      <c r="Q44" s="48">
        <v>94</v>
      </c>
      <c r="R44" s="48">
        <v>90</v>
      </c>
      <c r="S44" s="48">
        <v>93</v>
      </c>
      <c r="T44" s="48"/>
      <c r="U44" s="25">
        <f t="shared" si="2"/>
        <v>465</v>
      </c>
      <c r="V44" s="55">
        <f t="shared" si="3"/>
        <v>93</v>
      </c>
      <c r="W44" s="48">
        <v>90</v>
      </c>
      <c r="X44" s="48">
        <v>91</v>
      </c>
      <c r="Y44" s="48">
        <v>92</v>
      </c>
      <c r="Z44" s="48">
        <v>91</v>
      </c>
      <c r="AA44" s="48">
        <v>93</v>
      </c>
      <c r="AB44" s="48"/>
      <c r="AC44" s="25">
        <f t="shared" si="4"/>
        <v>457</v>
      </c>
      <c r="AD44" s="55">
        <f t="shared" si="5"/>
        <v>91.4</v>
      </c>
      <c r="AE44" s="48">
        <v>83</v>
      </c>
      <c r="AF44" s="48">
        <v>83</v>
      </c>
      <c r="AG44" s="48">
        <v>77</v>
      </c>
      <c r="AH44" s="48">
        <v>77</v>
      </c>
      <c r="AI44" s="48">
        <v>76</v>
      </c>
      <c r="AJ44" s="48"/>
      <c r="AK44" s="25">
        <f t="shared" si="6"/>
        <v>396</v>
      </c>
      <c r="AL44" s="55">
        <f t="shared" si="7"/>
        <v>79.2</v>
      </c>
      <c r="AM44" s="48">
        <v>77</v>
      </c>
      <c r="AN44" s="48">
        <v>78</v>
      </c>
      <c r="AO44" s="48">
        <v>79</v>
      </c>
      <c r="AP44" s="48">
        <v>80</v>
      </c>
      <c r="AQ44" s="48">
        <v>76</v>
      </c>
      <c r="AR44" s="48"/>
      <c r="AS44" s="57">
        <f t="shared" si="8"/>
        <v>390</v>
      </c>
      <c r="AT44" s="58">
        <f t="shared" si="9"/>
        <v>78</v>
      </c>
      <c r="AU44" s="48">
        <v>75</v>
      </c>
      <c r="AV44" s="48">
        <v>78</v>
      </c>
      <c r="AW44" s="48">
        <v>78</v>
      </c>
      <c r="AX44" s="48">
        <v>81</v>
      </c>
      <c r="AY44" s="48">
        <v>76</v>
      </c>
      <c r="AZ44" s="48"/>
      <c r="BA44" s="25">
        <f t="shared" si="10"/>
        <v>388</v>
      </c>
      <c r="BB44" s="55">
        <f t="shared" si="11"/>
        <v>77.599999999999994</v>
      </c>
      <c r="BC44" s="48">
        <v>75</v>
      </c>
      <c r="BD44" s="48">
        <v>80</v>
      </c>
      <c r="BE44" s="48">
        <v>83</v>
      </c>
      <c r="BF44" s="48">
        <v>80</v>
      </c>
      <c r="BG44" s="48">
        <v>76</v>
      </c>
      <c r="BH44" s="48"/>
      <c r="BI44" s="25">
        <f t="shared" si="12"/>
        <v>394</v>
      </c>
      <c r="BJ44" s="55">
        <f t="shared" si="13"/>
        <v>78.8</v>
      </c>
      <c r="BK44" s="48">
        <v>75</v>
      </c>
      <c r="BL44" s="48">
        <v>77</v>
      </c>
      <c r="BM44" s="48">
        <v>81</v>
      </c>
      <c r="BN44" s="48">
        <v>79</v>
      </c>
      <c r="BO44" s="48">
        <v>76</v>
      </c>
      <c r="BP44" s="48"/>
      <c r="BQ44" s="25">
        <f t="shared" si="14"/>
        <v>388</v>
      </c>
      <c r="BR44" s="55">
        <f t="shared" si="15"/>
        <v>77.599999999999994</v>
      </c>
      <c r="BS44" s="48"/>
      <c r="BT44" s="48"/>
      <c r="BU44" s="48"/>
      <c r="BV44" s="48"/>
      <c r="BW44" s="48"/>
      <c r="BX44" s="48"/>
      <c r="BY44" s="25">
        <f t="shared" si="16"/>
        <v>0</v>
      </c>
      <c r="BZ44" s="55" t="e">
        <f t="shared" si="17"/>
        <v>#DIV/0!</v>
      </c>
      <c r="CA44" s="48">
        <v>84</v>
      </c>
      <c r="CB44" s="48">
        <v>86</v>
      </c>
      <c r="CC44" s="48">
        <v>87</v>
      </c>
      <c r="CD44" s="48">
        <v>86</v>
      </c>
      <c r="CE44" s="48">
        <v>88</v>
      </c>
      <c r="CF44" s="48"/>
      <c r="CG44" s="25">
        <f t="shared" si="18"/>
        <v>431</v>
      </c>
      <c r="CH44" s="55">
        <f t="shared" si="19"/>
        <v>86.2</v>
      </c>
      <c r="CI44" s="48">
        <v>76</v>
      </c>
      <c r="CJ44" s="48">
        <v>82</v>
      </c>
      <c r="CK44" s="48">
        <v>84</v>
      </c>
      <c r="CL44" s="48">
        <v>81</v>
      </c>
      <c r="CM44" s="48">
        <v>81</v>
      </c>
      <c r="CN44" s="48"/>
      <c r="CO44" s="25">
        <f t="shared" si="20"/>
        <v>404</v>
      </c>
      <c r="CP44" s="55">
        <f t="shared" si="21"/>
        <v>80.8</v>
      </c>
      <c r="CQ44" s="48">
        <v>74</v>
      </c>
      <c r="CR44" s="48">
        <v>79</v>
      </c>
      <c r="CS44" s="48">
        <v>80</v>
      </c>
      <c r="CT44" s="48">
        <v>75</v>
      </c>
      <c r="CU44" s="48">
        <v>81</v>
      </c>
      <c r="CV44" s="48"/>
      <c r="CW44" s="25">
        <f t="shared" si="22"/>
        <v>389</v>
      </c>
      <c r="CX44" s="55">
        <f t="shared" si="23"/>
        <v>77.8</v>
      </c>
      <c r="CY44" s="48">
        <v>89</v>
      </c>
      <c r="CZ44" s="48">
        <v>91</v>
      </c>
      <c r="DA44" s="48">
        <v>92</v>
      </c>
      <c r="DB44" s="48">
        <v>90</v>
      </c>
      <c r="DC44" s="48">
        <v>91</v>
      </c>
      <c r="DD44" s="48"/>
      <c r="DE44" s="25">
        <f t="shared" si="24"/>
        <v>453</v>
      </c>
      <c r="DF44" s="55">
        <f t="shared" si="25"/>
        <v>90.6</v>
      </c>
      <c r="DG44" s="48">
        <v>93</v>
      </c>
      <c r="DH44" s="48">
        <v>91</v>
      </c>
      <c r="DI44" s="48">
        <v>90</v>
      </c>
      <c r="DJ44" s="48">
        <v>93</v>
      </c>
      <c r="DK44" s="48">
        <v>90</v>
      </c>
      <c r="DL44" s="48"/>
      <c r="DM44" s="25">
        <f t="shared" si="26"/>
        <v>457</v>
      </c>
      <c r="DN44" s="55">
        <f t="shared" si="27"/>
        <v>91.4</v>
      </c>
      <c r="DO44" s="48">
        <v>75</v>
      </c>
      <c r="DP44" s="48">
        <v>74</v>
      </c>
      <c r="DQ44" s="48">
        <v>75</v>
      </c>
      <c r="DR44" s="48">
        <v>75</v>
      </c>
      <c r="DS44" s="48">
        <v>76</v>
      </c>
      <c r="DT44" s="48"/>
      <c r="DU44" s="25">
        <f t="shared" si="28"/>
        <v>375</v>
      </c>
      <c r="DV44" s="55">
        <f t="shared" si="29"/>
        <v>75</v>
      </c>
      <c r="DW44" s="48">
        <v>72</v>
      </c>
      <c r="DX44" s="48">
        <v>82</v>
      </c>
      <c r="DY44" s="48">
        <v>83</v>
      </c>
      <c r="DZ44" s="48">
        <v>87</v>
      </c>
      <c r="EA44" s="48">
        <v>76</v>
      </c>
      <c r="EB44" s="48"/>
      <c r="EC44" s="25">
        <f t="shared" si="30"/>
        <v>400</v>
      </c>
      <c r="ED44" s="26">
        <f t="shared" si="31"/>
        <v>80</v>
      </c>
      <c r="EG44" s="51">
        <f t="shared" si="32"/>
        <v>92</v>
      </c>
      <c r="EH44" s="51">
        <f t="shared" si="33"/>
        <v>92</v>
      </c>
      <c r="EI44" s="51">
        <f t="shared" si="34"/>
        <v>91.75</v>
      </c>
      <c r="EJ44" s="51">
        <f t="shared" si="35"/>
        <v>91.5</v>
      </c>
      <c r="EK44" s="51">
        <f t="shared" si="36"/>
        <v>91.75</v>
      </c>
      <c r="EL44" s="51"/>
      <c r="EM44" s="25">
        <f t="shared" si="37"/>
        <v>459</v>
      </c>
      <c r="EN44" s="26">
        <f t="shared" si="38"/>
        <v>91.8</v>
      </c>
    </row>
    <row r="45" spans="1:144" x14ac:dyDescent="0.25">
      <c r="A45" s="72">
        <v>39</v>
      </c>
      <c r="B45" s="141" t="s">
        <v>158</v>
      </c>
      <c r="C45" s="81" t="s">
        <v>246</v>
      </c>
      <c r="D45" s="84" t="s">
        <v>181</v>
      </c>
      <c r="E45" s="84">
        <v>2092</v>
      </c>
      <c r="F45" s="84" t="s">
        <v>141</v>
      </c>
      <c r="G45" s="89">
        <v>94</v>
      </c>
      <c r="H45" s="144">
        <v>93</v>
      </c>
      <c r="I45" s="48">
        <v>94</v>
      </c>
      <c r="J45" s="48">
        <v>92</v>
      </c>
      <c r="K45" s="48">
        <v>94</v>
      </c>
      <c r="L45" s="48"/>
      <c r="M45" s="25">
        <f t="shared" si="0"/>
        <v>467</v>
      </c>
      <c r="N45" s="55">
        <f t="shared" si="1"/>
        <v>93.4</v>
      </c>
      <c r="O45" s="88">
        <v>93</v>
      </c>
      <c r="P45" s="48">
        <v>95</v>
      </c>
      <c r="Q45" s="48">
        <v>96</v>
      </c>
      <c r="R45" s="48">
        <v>94</v>
      </c>
      <c r="S45" s="48">
        <v>92</v>
      </c>
      <c r="T45" s="48"/>
      <c r="U45" s="25">
        <f t="shared" si="2"/>
        <v>470</v>
      </c>
      <c r="V45" s="55">
        <f t="shared" si="3"/>
        <v>94</v>
      </c>
      <c r="W45" s="48">
        <v>91</v>
      </c>
      <c r="X45" s="48">
        <v>92</v>
      </c>
      <c r="Y45" s="48">
        <v>93</v>
      </c>
      <c r="Z45" s="48">
        <v>93</v>
      </c>
      <c r="AA45" s="48">
        <v>91</v>
      </c>
      <c r="AB45" s="48"/>
      <c r="AC45" s="25">
        <f t="shared" si="4"/>
        <v>460</v>
      </c>
      <c r="AD45" s="55">
        <f t="shared" si="5"/>
        <v>92</v>
      </c>
      <c r="AE45" s="48">
        <v>81</v>
      </c>
      <c r="AF45" s="48">
        <v>85</v>
      </c>
      <c r="AG45" s="48">
        <v>75</v>
      </c>
      <c r="AH45" s="48">
        <v>77</v>
      </c>
      <c r="AI45" s="48">
        <v>81</v>
      </c>
      <c r="AJ45" s="48"/>
      <c r="AK45" s="25">
        <f t="shared" si="6"/>
        <v>399</v>
      </c>
      <c r="AL45" s="55">
        <f t="shared" si="7"/>
        <v>79.8</v>
      </c>
      <c r="AM45" s="48">
        <v>77</v>
      </c>
      <c r="AN45" s="48">
        <v>76</v>
      </c>
      <c r="AO45" s="48">
        <v>81</v>
      </c>
      <c r="AP45" s="48">
        <v>82</v>
      </c>
      <c r="AQ45" s="48">
        <v>79</v>
      </c>
      <c r="AR45" s="48"/>
      <c r="AS45" s="57">
        <f t="shared" si="8"/>
        <v>395</v>
      </c>
      <c r="AT45" s="58">
        <f t="shared" si="9"/>
        <v>79</v>
      </c>
      <c r="AU45" s="48">
        <v>77</v>
      </c>
      <c r="AV45" s="48">
        <v>81</v>
      </c>
      <c r="AW45" s="48">
        <v>81</v>
      </c>
      <c r="AX45" s="48">
        <v>84</v>
      </c>
      <c r="AY45" s="48">
        <v>79</v>
      </c>
      <c r="AZ45" s="48"/>
      <c r="BA45" s="25">
        <f t="shared" si="10"/>
        <v>402</v>
      </c>
      <c r="BB45" s="55">
        <f t="shared" si="11"/>
        <v>80.400000000000006</v>
      </c>
      <c r="BC45" s="48">
        <v>75</v>
      </c>
      <c r="BD45" s="48">
        <v>81</v>
      </c>
      <c r="BE45" s="48">
        <v>89</v>
      </c>
      <c r="BF45" s="48">
        <v>85</v>
      </c>
      <c r="BG45" s="48">
        <v>83</v>
      </c>
      <c r="BH45" s="48"/>
      <c r="BI45" s="25">
        <f t="shared" si="12"/>
        <v>413</v>
      </c>
      <c r="BJ45" s="55">
        <f t="shared" si="13"/>
        <v>82.6</v>
      </c>
      <c r="BK45" s="48">
        <v>80</v>
      </c>
      <c r="BL45" s="48">
        <v>77</v>
      </c>
      <c r="BM45" s="48">
        <v>82</v>
      </c>
      <c r="BN45" s="48">
        <v>82</v>
      </c>
      <c r="BO45" s="48">
        <v>81</v>
      </c>
      <c r="BP45" s="48"/>
      <c r="BQ45" s="25">
        <f t="shared" si="14"/>
        <v>402</v>
      </c>
      <c r="BR45" s="55">
        <f t="shared" si="15"/>
        <v>80.400000000000006</v>
      </c>
      <c r="BS45" s="48"/>
      <c r="BT45" s="48"/>
      <c r="BU45" s="48"/>
      <c r="BV45" s="48"/>
      <c r="BW45" s="48"/>
      <c r="BX45" s="48"/>
      <c r="BY45" s="25">
        <f t="shared" si="16"/>
        <v>0</v>
      </c>
      <c r="BZ45" s="55" t="e">
        <f t="shared" si="17"/>
        <v>#DIV/0!</v>
      </c>
      <c r="CA45" s="48">
        <v>84</v>
      </c>
      <c r="CB45" s="48">
        <v>89</v>
      </c>
      <c r="CC45" s="48">
        <v>87</v>
      </c>
      <c r="CD45" s="48">
        <v>84</v>
      </c>
      <c r="CE45" s="48">
        <v>90</v>
      </c>
      <c r="CF45" s="48"/>
      <c r="CG45" s="25">
        <f t="shared" si="18"/>
        <v>434</v>
      </c>
      <c r="CH45" s="55">
        <f t="shared" si="19"/>
        <v>86.8</v>
      </c>
      <c r="CI45" s="48">
        <v>75</v>
      </c>
      <c r="CJ45" s="48">
        <v>85</v>
      </c>
      <c r="CK45" s="48">
        <v>86</v>
      </c>
      <c r="CL45" s="48">
        <v>85</v>
      </c>
      <c r="CM45" s="48">
        <v>87</v>
      </c>
      <c r="CN45" s="48"/>
      <c r="CO45" s="25">
        <f t="shared" si="20"/>
        <v>418</v>
      </c>
      <c r="CP45" s="55">
        <f t="shared" si="21"/>
        <v>83.6</v>
      </c>
      <c r="CQ45" s="48">
        <v>78</v>
      </c>
      <c r="CR45" s="48">
        <v>82</v>
      </c>
      <c r="CS45" s="48">
        <v>75</v>
      </c>
      <c r="CT45" s="48">
        <v>82</v>
      </c>
      <c r="CU45" s="48">
        <v>78</v>
      </c>
      <c r="CV45" s="48"/>
      <c r="CW45" s="25">
        <f t="shared" si="22"/>
        <v>395</v>
      </c>
      <c r="CX45" s="55">
        <f t="shared" si="23"/>
        <v>79</v>
      </c>
      <c r="CY45" s="48">
        <v>90</v>
      </c>
      <c r="CZ45" s="48">
        <v>94</v>
      </c>
      <c r="DA45" s="48">
        <v>93</v>
      </c>
      <c r="DB45" s="48">
        <v>91</v>
      </c>
      <c r="DC45" s="48">
        <v>93</v>
      </c>
      <c r="DD45" s="48"/>
      <c r="DE45" s="25">
        <f t="shared" si="24"/>
        <v>461</v>
      </c>
      <c r="DF45" s="55">
        <f t="shared" si="25"/>
        <v>92.2</v>
      </c>
      <c r="DG45" s="48">
        <v>90</v>
      </c>
      <c r="DH45" s="48">
        <v>94</v>
      </c>
      <c r="DI45" s="48">
        <v>93</v>
      </c>
      <c r="DJ45" s="48">
        <v>91</v>
      </c>
      <c r="DK45" s="48">
        <v>90</v>
      </c>
      <c r="DL45" s="48"/>
      <c r="DM45" s="25">
        <f t="shared" si="26"/>
        <v>458</v>
      </c>
      <c r="DN45" s="55">
        <f t="shared" si="27"/>
        <v>91.6</v>
      </c>
      <c r="DO45" s="48">
        <v>79</v>
      </c>
      <c r="DP45" s="48">
        <v>75</v>
      </c>
      <c r="DQ45" s="48">
        <v>75</v>
      </c>
      <c r="DR45" s="48">
        <v>77</v>
      </c>
      <c r="DS45" s="48">
        <v>77</v>
      </c>
      <c r="DT45" s="48"/>
      <c r="DU45" s="25">
        <f t="shared" si="28"/>
        <v>383</v>
      </c>
      <c r="DV45" s="55">
        <f t="shared" si="29"/>
        <v>76.599999999999994</v>
      </c>
      <c r="DW45" s="48">
        <v>77</v>
      </c>
      <c r="DX45" s="48">
        <v>93</v>
      </c>
      <c r="DY45" s="48">
        <v>90</v>
      </c>
      <c r="DZ45" s="48">
        <v>86</v>
      </c>
      <c r="EA45" s="48">
        <v>84</v>
      </c>
      <c r="EB45" s="48"/>
      <c r="EC45" s="25">
        <f t="shared" si="30"/>
        <v>430</v>
      </c>
      <c r="ED45" s="26">
        <f t="shared" si="31"/>
        <v>86</v>
      </c>
      <c r="EG45" s="51">
        <f t="shared" si="32"/>
        <v>91.75</v>
      </c>
      <c r="EH45" s="51">
        <f t="shared" si="33"/>
        <v>94</v>
      </c>
      <c r="EI45" s="51">
        <f t="shared" si="34"/>
        <v>94</v>
      </c>
      <c r="EJ45" s="51">
        <f t="shared" si="35"/>
        <v>92</v>
      </c>
      <c r="EK45" s="51">
        <f t="shared" si="36"/>
        <v>92.25</v>
      </c>
      <c r="EL45" s="51"/>
      <c r="EM45" s="25">
        <f t="shared" si="37"/>
        <v>464</v>
      </c>
      <c r="EN45" s="26">
        <f t="shared" si="38"/>
        <v>92.8</v>
      </c>
    </row>
    <row r="46" spans="1:144" x14ac:dyDescent="0.25">
      <c r="A46" s="72">
        <v>40</v>
      </c>
      <c r="B46" s="141" t="s">
        <v>159</v>
      </c>
      <c r="C46" s="81" t="s">
        <v>224</v>
      </c>
      <c r="D46" s="84" t="s">
        <v>182</v>
      </c>
      <c r="E46" s="84">
        <v>2114</v>
      </c>
      <c r="F46" s="84" t="s">
        <v>141</v>
      </c>
      <c r="G46" s="89">
        <v>94</v>
      </c>
      <c r="H46" s="144">
        <v>93</v>
      </c>
      <c r="I46" s="71">
        <v>93</v>
      </c>
      <c r="J46" s="71">
        <v>89</v>
      </c>
      <c r="K46" s="71">
        <v>92</v>
      </c>
      <c r="L46" s="48"/>
      <c r="M46" s="25">
        <f t="shared" si="0"/>
        <v>461</v>
      </c>
      <c r="N46" s="55">
        <f t="shared" si="1"/>
        <v>92.2</v>
      </c>
      <c r="O46" s="88">
        <v>90</v>
      </c>
      <c r="P46" s="71">
        <v>91</v>
      </c>
      <c r="Q46" s="71">
        <v>93</v>
      </c>
      <c r="R46" s="71">
        <v>91</v>
      </c>
      <c r="S46" s="71">
        <v>90</v>
      </c>
      <c r="T46" s="48"/>
      <c r="U46" s="25">
        <f t="shared" si="2"/>
        <v>455</v>
      </c>
      <c r="V46" s="55">
        <f t="shared" si="3"/>
        <v>91</v>
      </c>
      <c r="W46" s="71">
        <v>89</v>
      </c>
      <c r="X46" s="71">
        <v>90</v>
      </c>
      <c r="Y46" s="71">
        <v>92</v>
      </c>
      <c r="Z46" s="71">
        <v>90</v>
      </c>
      <c r="AA46" s="71">
        <v>89</v>
      </c>
      <c r="AB46" s="48"/>
      <c r="AC46" s="25">
        <f t="shared" si="4"/>
        <v>450</v>
      </c>
      <c r="AD46" s="55">
        <f t="shared" si="5"/>
        <v>90</v>
      </c>
      <c r="AE46" s="71">
        <v>83</v>
      </c>
      <c r="AF46" s="71">
        <v>84</v>
      </c>
      <c r="AG46" s="71">
        <v>76</v>
      </c>
      <c r="AH46" s="71">
        <v>76</v>
      </c>
      <c r="AI46" s="71">
        <v>79</v>
      </c>
      <c r="AJ46" s="48"/>
      <c r="AK46" s="25">
        <f t="shared" si="6"/>
        <v>398</v>
      </c>
      <c r="AL46" s="55">
        <f t="shared" si="7"/>
        <v>79.599999999999994</v>
      </c>
      <c r="AM46" s="48">
        <v>74</v>
      </c>
      <c r="AN46" s="48">
        <v>74</v>
      </c>
      <c r="AO46" s="48">
        <v>79</v>
      </c>
      <c r="AP46" s="48">
        <v>82</v>
      </c>
      <c r="AQ46" s="48">
        <v>76</v>
      </c>
      <c r="AR46" s="48"/>
      <c r="AS46" s="57">
        <f t="shared" si="8"/>
        <v>385</v>
      </c>
      <c r="AT46" s="58">
        <f t="shared" si="9"/>
        <v>77</v>
      </c>
      <c r="AU46" s="71">
        <v>74</v>
      </c>
      <c r="AV46" s="71">
        <v>83</v>
      </c>
      <c r="AW46" s="71">
        <v>79</v>
      </c>
      <c r="AX46" s="71">
        <v>81</v>
      </c>
      <c r="AY46" s="71">
        <v>79</v>
      </c>
      <c r="AZ46" s="48"/>
      <c r="BA46" s="25">
        <f t="shared" si="10"/>
        <v>396</v>
      </c>
      <c r="BB46" s="55">
        <f t="shared" si="11"/>
        <v>79.2</v>
      </c>
      <c r="BC46" s="48">
        <v>79</v>
      </c>
      <c r="BD46" s="48">
        <v>84</v>
      </c>
      <c r="BE46" s="48">
        <v>85</v>
      </c>
      <c r="BF46" s="48">
        <v>84</v>
      </c>
      <c r="BG46" s="48">
        <v>81</v>
      </c>
      <c r="BH46" s="48"/>
      <c r="BI46" s="25">
        <f t="shared" si="12"/>
        <v>413</v>
      </c>
      <c r="BJ46" s="55">
        <f t="shared" si="13"/>
        <v>82.6</v>
      </c>
      <c r="BK46" s="48">
        <v>75</v>
      </c>
      <c r="BL46" s="48">
        <v>77</v>
      </c>
      <c r="BM46" s="48">
        <v>85</v>
      </c>
      <c r="BN46" s="48">
        <v>79</v>
      </c>
      <c r="BO46" s="48">
        <v>77</v>
      </c>
      <c r="BP46" s="48"/>
      <c r="BQ46" s="25">
        <f t="shared" si="14"/>
        <v>393</v>
      </c>
      <c r="BR46" s="55">
        <f t="shared" si="15"/>
        <v>78.599999999999994</v>
      </c>
      <c r="BS46" s="71"/>
      <c r="BT46" s="71"/>
      <c r="BU46" s="71"/>
      <c r="BV46" s="71"/>
      <c r="BW46" s="71"/>
      <c r="BX46" s="48"/>
      <c r="BY46" s="25">
        <f t="shared" si="16"/>
        <v>0</v>
      </c>
      <c r="BZ46" s="55" t="e">
        <f t="shared" si="17"/>
        <v>#DIV/0!</v>
      </c>
      <c r="CA46" s="48">
        <v>84</v>
      </c>
      <c r="CB46" s="48">
        <v>85</v>
      </c>
      <c r="CC46" s="48">
        <v>86</v>
      </c>
      <c r="CD46" s="48">
        <v>84</v>
      </c>
      <c r="CE46" s="48">
        <v>89</v>
      </c>
      <c r="CF46" s="48"/>
      <c r="CG46" s="25">
        <f t="shared" si="18"/>
        <v>428</v>
      </c>
      <c r="CH46" s="55">
        <f t="shared" si="19"/>
        <v>85.6</v>
      </c>
      <c r="CI46" s="71">
        <v>74</v>
      </c>
      <c r="CJ46" s="71">
        <v>82</v>
      </c>
      <c r="CK46" s="71">
        <v>84</v>
      </c>
      <c r="CL46" s="71">
        <v>84</v>
      </c>
      <c r="CM46" s="71">
        <v>85</v>
      </c>
      <c r="CN46" s="48"/>
      <c r="CO46" s="25">
        <f t="shared" si="20"/>
        <v>409</v>
      </c>
      <c r="CP46" s="55">
        <f t="shared" si="21"/>
        <v>81.8</v>
      </c>
      <c r="CQ46" s="71">
        <v>74</v>
      </c>
      <c r="CR46" s="71">
        <v>77</v>
      </c>
      <c r="CS46" s="71">
        <v>77</v>
      </c>
      <c r="CT46" s="71">
        <v>75</v>
      </c>
      <c r="CU46" s="71">
        <v>84</v>
      </c>
      <c r="CV46" s="48"/>
      <c r="CW46" s="25">
        <f t="shared" si="22"/>
        <v>387</v>
      </c>
      <c r="CX46" s="55">
        <f t="shared" si="23"/>
        <v>77.400000000000006</v>
      </c>
      <c r="CY46" s="48">
        <v>90</v>
      </c>
      <c r="CZ46" s="48">
        <v>89</v>
      </c>
      <c r="DA46" s="48">
        <v>91</v>
      </c>
      <c r="DB46" s="48">
        <v>90</v>
      </c>
      <c r="DC46" s="48">
        <v>91</v>
      </c>
      <c r="DD46" s="48"/>
      <c r="DE46" s="25">
        <f t="shared" si="24"/>
        <v>451</v>
      </c>
      <c r="DF46" s="55">
        <f t="shared" si="25"/>
        <v>90.2</v>
      </c>
      <c r="DG46" s="48">
        <v>88</v>
      </c>
      <c r="DH46" s="48">
        <v>90</v>
      </c>
      <c r="DI46" s="48">
        <v>90</v>
      </c>
      <c r="DJ46" s="48">
        <v>89</v>
      </c>
      <c r="DK46" s="48">
        <v>90</v>
      </c>
      <c r="DL46" s="48"/>
      <c r="DM46" s="25">
        <f t="shared" si="26"/>
        <v>447</v>
      </c>
      <c r="DN46" s="55">
        <f t="shared" si="27"/>
        <v>89.4</v>
      </c>
      <c r="DO46" s="48">
        <v>70</v>
      </c>
      <c r="DP46" s="48">
        <v>74</v>
      </c>
      <c r="DQ46" s="48">
        <v>76</v>
      </c>
      <c r="DR46" s="48">
        <v>75</v>
      </c>
      <c r="DS46" s="48">
        <v>76</v>
      </c>
      <c r="DT46" s="48"/>
      <c r="DU46" s="25">
        <f t="shared" si="28"/>
        <v>371</v>
      </c>
      <c r="DV46" s="55">
        <f t="shared" si="29"/>
        <v>74.2</v>
      </c>
      <c r="DW46" s="71">
        <v>76</v>
      </c>
      <c r="DX46" s="71">
        <v>78</v>
      </c>
      <c r="DY46" s="71">
        <v>83</v>
      </c>
      <c r="DZ46" s="71">
        <v>90</v>
      </c>
      <c r="EA46" s="71">
        <v>84</v>
      </c>
      <c r="EB46" s="48"/>
      <c r="EC46" s="25">
        <f t="shared" si="30"/>
        <v>411</v>
      </c>
      <c r="ED46" s="26">
        <f t="shared" si="31"/>
        <v>82.2</v>
      </c>
      <c r="EG46" s="51">
        <f t="shared" si="32"/>
        <v>90.5</v>
      </c>
      <c r="EH46" s="51">
        <f t="shared" si="33"/>
        <v>90.75</v>
      </c>
      <c r="EI46" s="51">
        <f t="shared" si="34"/>
        <v>91.75</v>
      </c>
      <c r="EJ46" s="51">
        <f t="shared" si="35"/>
        <v>89.75</v>
      </c>
      <c r="EK46" s="51">
        <f t="shared" si="36"/>
        <v>90.75</v>
      </c>
      <c r="EL46" s="51"/>
      <c r="EM46" s="25">
        <f t="shared" si="37"/>
        <v>453.5</v>
      </c>
      <c r="EN46" s="26">
        <f t="shared" si="38"/>
        <v>90.7</v>
      </c>
    </row>
    <row r="47" spans="1:144" x14ac:dyDescent="0.25">
      <c r="A47" s="72">
        <v>41</v>
      </c>
      <c r="B47" s="140" t="s">
        <v>160</v>
      </c>
      <c r="C47" s="81" t="s">
        <v>225</v>
      </c>
      <c r="D47" s="84" t="s">
        <v>183</v>
      </c>
      <c r="E47" s="84">
        <v>2149</v>
      </c>
      <c r="F47" s="84" t="s">
        <v>141</v>
      </c>
      <c r="G47" s="89">
        <v>83</v>
      </c>
      <c r="H47" s="144">
        <v>93</v>
      </c>
      <c r="I47" s="89">
        <v>85</v>
      </c>
      <c r="J47" s="48">
        <v>86</v>
      </c>
      <c r="K47" s="48">
        <v>81</v>
      </c>
      <c r="L47" s="48"/>
      <c r="M47" s="25">
        <f t="shared" si="0"/>
        <v>428</v>
      </c>
      <c r="N47" s="55">
        <f t="shared" si="1"/>
        <v>85.6</v>
      </c>
      <c r="O47" s="96">
        <v>82</v>
      </c>
      <c r="P47" s="96">
        <v>73</v>
      </c>
      <c r="Q47" s="48">
        <v>81</v>
      </c>
      <c r="R47" s="48">
        <v>81</v>
      </c>
      <c r="S47" s="48">
        <v>88</v>
      </c>
      <c r="T47" s="48"/>
      <c r="U47" s="25">
        <f t="shared" si="2"/>
        <v>405</v>
      </c>
      <c r="V47" s="55">
        <f t="shared" si="3"/>
        <v>81</v>
      </c>
      <c r="W47" s="48">
        <v>79</v>
      </c>
      <c r="X47" s="48">
        <v>73</v>
      </c>
      <c r="Y47" s="48">
        <v>75</v>
      </c>
      <c r="Z47" s="48">
        <v>82</v>
      </c>
      <c r="AA47" s="48">
        <v>83</v>
      </c>
      <c r="AB47" s="48"/>
      <c r="AC47" s="25">
        <f t="shared" si="4"/>
        <v>392</v>
      </c>
      <c r="AD47" s="55">
        <f t="shared" si="5"/>
        <v>78.400000000000006</v>
      </c>
      <c r="AE47" s="48">
        <v>77</v>
      </c>
      <c r="AF47" s="48">
        <v>73</v>
      </c>
      <c r="AG47" s="48">
        <v>81</v>
      </c>
      <c r="AH47" s="48">
        <v>76</v>
      </c>
      <c r="AI47" s="48">
        <v>76</v>
      </c>
      <c r="AJ47" s="48"/>
      <c r="AK47" s="25">
        <f t="shared" si="6"/>
        <v>383</v>
      </c>
      <c r="AL47" s="55">
        <f t="shared" si="7"/>
        <v>76.599999999999994</v>
      </c>
      <c r="AM47" s="48">
        <v>74</v>
      </c>
      <c r="AN47" s="48">
        <v>73</v>
      </c>
      <c r="AO47" s="48">
        <v>77</v>
      </c>
      <c r="AP47" s="48">
        <v>82</v>
      </c>
      <c r="AQ47" s="48">
        <v>76</v>
      </c>
      <c r="AR47" s="48"/>
      <c r="AS47" s="57">
        <f t="shared" si="8"/>
        <v>382</v>
      </c>
      <c r="AT47" s="58">
        <f t="shared" si="9"/>
        <v>76.400000000000006</v>
      </c>
      <c r="AU47" s="48">
        <v>80</v>
      </c>
      <c r="AV47" s="48">
        <v>80</v>
      </c>
      <c r="AW47" s="48">
        <v>72</v>
      </c>
      <c r="AX47" s="48">
        <v>80</v>
      </c>
      <c r="AY47" s="48">
        <v>77</v>
      </c>
      <c r="AZ47" s="48"/>
      <c r="BA47" s="25">
        <f t="shared" si="10"/>
        <v>389</v>
      </c>
      <c r="BB47" s="55">
        <f t="shared" si="11"/>
        <v>77.8</v>
      </c>
      <c r="BC47" s="48">
        <v>84</v>
      </c>
      <c r="BD47" s="48">
        <v>81</v>
      </c>
      <c r="BE47" s="48">
        <v>70</v>
      </c>
      <c r="BF47" s="48">
        <v>81</v>
      </c>
      <c r="BG47" s="48">
        <v>78</v>
      </c>
      <c r="BH47" s="48"/>
      <c r="BI47" s="25">
        <f t="shared" si="12"/>
        <v>394</v>
      </c>
      <c r="BJ47" s="55">
        <f t="shared" si="13"/>
        <v>78.8</v>
      </c>
      <c r="BK47" s="48">
        <v>81</v>
      </c>
      <c r="BL47" s="48">
        <v>78</v>
      </c>
      <c r="BM47" s="48">
        <v>78</v>
      </c>
      <c r="BN47" s="48">
        <v>78</v>
      </c>
      <c r="BO47" s="48">
        <v>76</v>
      </c>
      <c r="BP47" s="48"/>
      <c r="BQ47" s="25">
        <f t="shared" si="14"/>
        <v>391</v>
      </c>
      <c r="BR47" s="55">
        <f t="shared" si="15"/>
        <v>78.2</v>
      </c>
      <c r="BS47" s="48"/>
      <c r="BT47" s="48"/>
      <c r="BU47" s="48"/>
      <c r="BV47" s="48"/>
      <c r="BW47" s="48"/>
      <c r="BX47" s="48"/>
      <c r="BY47" s="25">
        <f t="shared" si="16"/>
        <v>0</v>
      </c>
      <c r="BZ47" s="55" t="e">
        <f t="shared" si="17"/>
        <v>#DIV/0!</v>
      </c>
      <c r="CA47" s="48">
        <v>76</v>
      </c>
      <c r="CB47" s="48">
        <v>80</v>
      </c>
      <c r="CC47" s="48">
        <v>86</v>
      </c>
      <c r="CD47" s="48">
        <v>88</v>
      </c>
      <c r="CE47" s="48">
        <v>86</v>
      </c>
      <c r="CF47" s="48"/>
      <c r="CG47" s="25">
        <f t="shared" si="18"/>
        <v>416</v>
      </c>
      <c r="CH47" s="55">
        <f t="shared" si="19"/>
        <v>83.2</v>
      </c>
      <c r="CI47" s="48">
        <v>77</v>
      </c>
      <c r="CJ47" s="48">
        <v>80</v>
      </c>
      <c r="CK47" s="48">
        <v>73</v>
      </c>
      <c r="CL47" s="48">
        <v>79</v>
      </c>
      <c r="CM47" s="48">
        <v>83</v>
      </c>
      <c r="CN47" s="48"/>
      <c r="CO47" s="25">
        <f t="shared" si="20"/>
        <v>392</v>
      </c>
      <c r="CP47" s="55">
        <f t="shared" si="21"/>
        <v>78.400000000000006</v>
      </c>
      <c r="CQ47" s="48">
        <v>72</v>
      </c>
      <c r="CR47" s="48">
        <v>73</v>
      </c>
      <c r="CS47" s="48">
        <v>81</v>
      </c>
      <c r="CT47" s="48">
        <v>75</v>
      </c>
      <c r="CU47" s="48">
        <v>88</v>
      </c>
      <c r="CV47" s="48"/>
      <c r="CW47" s="25">
        <f t="shared" si="22"/>
        <v>389</v>
      </c>
      <c r="CX47" s="55">
        <f t="shared" si="23"/>
        <v>77.8</v>
      </c>
      <c r="CY47" s="48">
        <v>74</v>
      </c>
      <c r="CZ47" s="48">
        <v>75</v>
      </c>
      <c r="DA47" s="48">
        <v>75</v>
      </c>
      <c r="DB47" s="48">
        <v>82</v>
      </c>
      <c r="DC47" s="48">
        <v>79</v>
      </c>
      <c r="DD47" s="48"/>
      <c r="DE47" s="25">
        <f t="shared" si="24"/>
        <v>385</v>
      </c>
      <c r="DF47" s="55">
        <f t="shared" si="25"/>
        <v>77</v>
      </c>
      <c r="DG47" s="48">
        <v>78</v>
      </c>
      <c r="DH47" s="48">
        <v>87</v>
      </c>
      <c r="DI47" s="48">
        <v>74</v>
      </c>
      <c r="DJ47" s="48">
        <v>78</v>
      </c>
      <c r="DK47" s="48">
        <v>84</v>
      </c>
      <c r="DL47" s="48"/>
      <c r="DM47" s="25">
        <f t="shared" si="26"/>
        <v>401</v>
      </c>
      <c r="DN47" s="55">
        <f t="shared" si="27"/>
        <v>80.2</v>
      </c>
      <c r="DO47" s="48">
        <v>81</v>
      </c>
      <c r="DP47" s="48">
        <v>71</v>
      </c>
      <c r="DQ47" s="48">
        <v>85</v>
      </c>
      <c r="DR47" s="48">
        <v>76</v>
      </c>
      <c r="DS47" s="48">
        <v>76</v>
      </c>
      <c r="DT47" s="48"/>
      <c r="DU47" s="25">
        <f t="shared" si="28"/>
        <v>389</v>
      </c>
      <c r="DV47" s="55">
        <f t="shared" si="29"/>
        <v>77.8</v>
      </c>
      <c r="DW47" s="48">
        <v>78</v>
      </c>
      <c r="DX47" s="48">
        <v>78</v>
      </c>
      <c r="DY47" s="48">
        <v>82</v>
      </c>
      <c r="DZ47" s="48">
        <v>85</v>
      </c>
      <c r="EA47" s="48">
        <v>84</v>
      </c>
      <c r="EB47" s="48"/>
      <c r="EC47" s="25">
        <f t="shared" si="30"/>
        <v>407</v>
      </c>
      <c r="ED47" s="26">
        <f t="shared" si="31"/>
        <v>81.400000000000006</v>
      </c>
      <c r="EG47" s="51">
        <f t="shared" si="32"/>
        <v>79.25</v>
      </c>
      <c r="EH47" s="51">
        <f t="shared" si="33"/>
        <v>82</v>
      </c>
      <c r="EI47" s="51">
        <f t="shared" si="34"/>
        <v>78.75</v>
      </c>
      <c r="EJ47" s="51">
        <f t="shared" si="35"/>
        <v>81.75</v>
      </c>
      <c r="EK47" s="51">
        <f t="shared" si="36"/>
        <v>83</v>
      </c>
      <c r="EL47" s="51"/>
      <c r="EM47" s="25">
        <f t="shared" si="37"/>
        <v>404.75</v>
      </c>
      <c r="EN47" s="26">
        <f t="shared" si="38"/>
        <v>80.95</v>
      </c>
    </row>
    <row r="48" spans="1:144" x14ac:dyDescent="0.25">
      <c r="A48" s="72">
        <v>42</v>
      </c>
      <c r="B48" s="141" t="s">
        <v>161</v>
      </c>
      <c r="C48" s="81" t="s">
        <v>226</v>
      </c>
      <c r="D48" s="84" t="s">
        <v>184</v>
      </c>
      <c r="E48" s="84">
        <v>2110</v>
      </c>
      <c r="F48" s="84" t="s">
        <v>141</v>
      </c>
      <c r="G48" s="89">
        <v>92</v>
      </c>
      <c r="H48" s="144">
        <v>93</v>
      </c>
      <c r="I48" s="1">
        <v>89</v>
      </c>
      <c r="J48" s="1">
        <v>91</v>
      </c>
      <c r="K48" s="1">
        <v>89</v>
      </c>
      <c r="L48" s="48"/>
      <c r="M48" s="25">
        <f t="shared" si="0"/>
        <v>454</v>
      </c>
      <c r="N48" s="55">
        <f t="shared" si="1"/>
        <v>90.8</v>
      </c>
      <c r="O48" s="88">
        <v>89</v>
      </c>
      <c r="P48" s="48">
        <v>88</v>
      </c>
      <c r="Q48" s="1">
        <v>91</v>
      </c>
      <c r="R48" s="1">
        <v>90</v>
      </c>
      <c r="S48" s="1">
        <v>92</v>
      </c>
      <c r="T48" s="48"/>
      <c r="U48" s="25">
        <f t="shared" si="2"/>
        <v>450</v>
      </c>
      <c r="V48" s="55">
        <f t="shared" si="3"/>
        <v>90</v>
      </c>
      <c r="W48" s="1">
        <v>88</v>
      </c>
      <c r="X48" s="1">
        <v>90</v>
      </c>
      <c r="Y48" s="1">
        <v>91</v>
      </c>
      <c r="Z48" s="1">
        <v>90</v>
      </c>
      <c r="AA48" s="1">
        <v>90</v>
      </c>
      <c r="AB48" s="48"/>
      <c r="AC48" s="25">
        <f t="shared" si="4"/>
        <v>449</v>
      </c>
      <c r="AD48" s="55">
        <f t="shared" si="5"/>
        <v>89.8</v>
      </c>
      <c r="AE48" s="1">
        <v>78</v>
      </c>
      <c r="AF48" s="48">
        <v>82</v>
      </c>
      <c r="AG48" s="1">
        <v>75</v>
      </c>
      <c r="AH48" s="1">
        <v>76</v>
      </c>
      <c r="AI48" s="1">
        <v>76</v>
      </c>
      <c r="AJ48" s="48"/>
      <c r="AK48" s="25">
        <f t="shared" si="6"/>
        <v>387</v>
      </c>
      <c r="AL48" s="55">
        <f t="shared" si="7"/>
        <v>77.400000000000006</v>
      </c>
      <c r="AM48" s="1">
        <v>74</v>
      </c>
      <c r="AN48" s="48">
        <v>74</v>
      </c>
      <c r="AO48" s="1">
        <v>77</v>
      </c>
      <c r="AP48" s="1">
        <v>81</v>
      </c>
      <c r="AQ48" s="1">
        <v>76</v>
      </c>
      <c r="AR48" s="48"/>
      <c r="AS48" s="57">
        <f t="shared" si="8"/>
        <v>382</v>
      </c>
      <c r="AT48" s="58">
        <f t="shared" si="9"/>
        <v>76.400000000000006</v>
      </c>
      <c r="AU48" s="1">
        <v>74</v>
      </c>
      <c r="AV48" s="48">
        <v>80</v>
      </c>
      <c r="AW48" s="1">
        <v>78</v>
      </c>
      <c r="AX48" s="1">
        <v>81</v>
      </c>
      <c r="AY48" s="1">
        <v>76</v>
      </c>
      <c r="AZ48" s="48"/>
      <c r="BA48" s="25">
        <f t="shared" si="10"/>
        <v>389</v>
      </c>
      <c r="BB48" s="55">
        <f t="shared" si="11"/>
        <v>77.8</v>
      </c>
      <c r="BC48" s="1">
        <v>74</v>
      </c>
      <c r="BD48" s="1">
        <v>79</v>
      </c>
      <c r="BE48" s="1">
        <v>81</v>
      </c>
      <c r="BF48" s="1">
        <v>79</v>
      </c>
      <c r="BG48" s="1">
        <v>76</v>
      </c>
      <c r="BH48" s="48"/>
      <c r="BI48" s="25">
        <f t="shared" si="12"/>
        <v>389</v>
      </c>
      <c r="BJ48" s="55">
        <f t="shared" si="13"/>
        <v>77.8</v>
      </c>
      <c r="BK48" s="1">
        <v>75</v>
      </c>
      <c r="BL48" s="1">
        <v>76</v>
      </c>
      <c r="BM48" s="1">
        <v>79</v>
      </c>
      <c r="BN48" s="1">
        <v>81</v>
      </c>
      <c r="BO48" s="1">
        <v>76</v>
      </c>
      <c r="BP48" s="48"/>
      <c r="BQ48" s="25">
        <f t="shared" si="14"/>
        <v>387</v>
      </c>
      <c r="BR48" s="55">
        <f t="shared" si="15"/>
        <v>77.400000000000006</v>
      </c>
      <c r="BS48" s="1"/>
      <c r="BT48" s="1"/>
      <c r="BU48" s="1"/>
      <c r="BV48" s="1"/>
      <c r="BW48" s="1"/>
      <c r="BX48" s="48"/>
      <c r="BY48" s="25">
        <f t="shared" si="16"/>
        <v>0</v>
      </c>
      <c r="BZ48" s="55" t="e">
        <f t="shared" si="17"/>
        <v>#DIV/0!</v>
      </c>
      <c r="CA48" s="1">
        <v>84</v>
      </c>
      <c r="CB48" s="1">
        <v>82</v>
      </c>
      <c r="CC48" s="1">
        <v>86</v>
      </c>
      <c r="CD48" s="1">
        <v>85</v>
      </c>
      <c r="CE48" s="1">
        <v>86</v>
      </c>
      <c r="CF48" s="48"/>
      <c r="CG48" s="25">
        <f t="shared" si="18"/>
        <v>423</v>
      </c>
      <c r="CH48" s="55">
        <f t="shared" si="19"/>
        <v>84.6</v>
      </c>
      <c r="CI48" s="48">
        <v>74</v>
      </c>
      <c r="CJ48" s="48">
        <v>80</v>
      </c>
      <c r="CK48" s="48">
        <v>83</v>
      </c>
      <c r="CL48" s="48">
        <v>81</v>
      </c>
      <c r="CM48" s="48">
        <v>80</v>
      </c>
      <c r="CN48" s="48"/>
      <c r="CO48" s="25">
        <f t="shared" si="20"/>
        <v>398</v>
      </c>
      <c r="CP48" s="55">
        <f t="shared" si="21"/>
        <v>79.599999999999994</v>
      </c>
      <c r="CQ48" s="48">
        <v>74</v>
      </c>
      <c r="CR48" s="48">
        <v>74</v>
      </c>
      <c r="CS48" s="48">
        <v>75</v>
      </c>
      <c r="CT48" s="48">
        <v>75</v>
      </c>
      <c r="CU48" s="48">
        <v>76</v>
      </c>
      <c r="CV48" s="48"/>
      <c r="CW48" s="25">
        <f t="shared" si="22"/>
        <v>374</v>
      </c>
      <c r="CX48" s="55">
        <f t="shared" si="23"/>
        <v>74.8</v>
      </c>
      <c r="CY48" s="1">
        <v>89</v>
      </c>
      <c r="CZ48" s="1">
        <v>90</v>
      </c>
      <c r="DA48" s="1">
        <v>91</v>
      </c>
      <c r="DB48" s="1">
        <v>89</v>
      </c>
      <c r="DC48" s="1">
        <v>90</v>
      </c>
      <c r="DD48" s="48"/>
      <c r="DE48" s="25">
        <f t="shared" si="24"/>
        <v>449</v>
      </c>
      <c r="DF48" s="55">
        <f t="shared" si="25"/>
        <v>89.8</v>
      </c>
      <c r="DG48" s="1">
        <v>86</v>
      </c>
      <c r="DH48" s="1">
        <v>89</v>
      </c>
      <c r="DI48" s="1">
        <v>89</v>
      </c>
      <c r="DJ48" s="1">
        <v>86</v>
      </c>
      <c r="DK48" s="1">
        <v>89</v>
      </c>
      <c r="DL48" s="48"/>
      <c r="DM48" s="25">
        <f t="shared" si="26"/>
        <v>439</v>
      </c>
      <c r="DN48" s="55">
        <f t="shared" si="27"/>
        <v>87.8</v>
      </c>
      <c r="DO48" s="48">
        <v>73</v>
      </c>
      <c r="DP48" s="48">
        <v>74</v>
      </c>
      <c r="DQ48" s="48">
        <v>76</v>
      </c>
      <c r="DR48" s="48">
        <v>75</v>
      </c>
      <c r="DS48" s="48">
        <v>77</v>
      </c>
      <c r="DT48" s="48"/>
      <c r="DU48" s="25">
        <f t="shared" si="28"/>
        <v>375</v>
      </c>
      <c r="DV48" s="55">
        <f t="shared" si="29"/>
        <v>75</v>
      </c>
      <c r="DW48" s="48">
        <v>69</v>
      </c>
      <c r="DX48" s="48">
        <v>78</v>
      </c>
      <c r="DY48" s="48">
        <v>81</v>
      </c>
      <c r="DZ48" s="48">
        <v>80</v>
      </c>
      <c r="EA48" s="48">
        <v>77</v>
      </c>
      <c r="EB48" s="48"/>
      <c r="EC48" s="25">
        <f t="shared" si="30"/>
        <v>385</v>
      </c>
      <c r="ED48" s="26">
        <f t="shared" si="31"/>
        <v>77</v>
      </c>
      <c r="EG48" s="51">
        <f t="shared" si="32"/>
        <v>89</v>
      </c>
      <c r="EH48" s="51">
        <f t="shared" si="33"/>
        <v>90</v>
      </c>
      <c r="EI48" s="51">
        <f t="shared" si="34"/>
        <v>90</v>
      </c>
      <c r="EJ48" s="51">
        <f t="shared" si="35"/>
        <v>89</v>
      </c>
      <c r="EK48" s="51">
        <f t="shared" si="36"/>
        <v>90</v>
      </c>
      <c r="EL48" s="51"/>
      <c r="EM48" s="25">
        <f t="shared" si="37"/>
        <v>448</v>
      </c>
      <c r="EN48" s="26">
        <f t="shared" si="38"/>
        <v>89.6</v>
      </c>
    </row>
    <row r="49" spans="1:144" x14ac:dyDescent="0.25">
      <c r="A49" s="72">
        <v>43</v>
      </c>
      <c r="B49" s="139" t="s">
        <v>162</v>
      </c>
      <c r="C49" s="86" t="s">
        <v>227</v>
      </c>
      <c r="D49" s="87" t="s">
        <v>185</v>
      </c>
      <c r="E49" s="87">
        <v>2098</v>
      </c>
      <c r="F49" s="87" t="s">
        <v>140</v>
      </c>
      <c r="G49" s="89">
        <v>94</v>
      </c>
      <c r="H49" s="144">
        <v>93</v>
      </c>
      <c r="I49" s="1">
        <v>92</v>
      </c>
      <c r="J49" s="1">
        <v>93</v>
      </c>
      <c r="K49" s="1">
        <v>92</v>
      </c>
      <c r="L49" s="48"/>
      <c r="M49" s="25">
        <f t="shared" si="0"/>
        <v>464</v>
      </c>
      <c r="N49" s="55">
        <f t="shared" si="1"/>
        <v>92.8</v>
      </c>
      <c r="O49" s="88">
        <v>92</v>
      </c>
      <c r="P49" s="1">
        <v>93</v>
      </c>
      <c r="Q49" s="1">
        <v>94</v>
      </c>
      <c r="R49" s="1">
        <v>92</v>
      </c>
      <c r="S49" s="1">
        <v>93</v>
      </c>
      <c r="T49" s="48"/>
      <c r="U49" s="25">
        <f t="shared" si="2"/>
        <v>464</v>
      </c>
      <c r="V49" s="55">
        <f t="shared" si="3"/>
        <v>92.8</v>
      </c>
      <c r="W49" s="1">
        <v>92</v>
      </c>
      <c r="X49" s="1">
        <v>91</v>
      </c>
      <c r="Y49" s="1">
        <v>93</v>
      </c>
      <c r="Z49" s="1">
        <v>94</v>
      </c>
      <c r="AA49" s="1">
        <v>92</v>
      </c>
      <c r="AB49" s="48"/>
      <c r="AC49" s="25">
        <f t="shared" si="4"/>
        <v>462</v>
      </c>
      <c r="AD49" s="55">
        <f t="shared" si="5"/>
        <v>92.4</v>
      </c>
      <c r="AE49" s="1">
        <v>82</v>
      </c>
      <c r="AF49" s="1">
        <v>82</v>
      </c>
      <c r="AG49" s="1">
        <v>79</v>
      </c>
      <c r="AH49" s="1">
        <v>78</v>
      </c>
      <c r="AI49" s="1">
        <v>80</v>
      </c>
      <c r="AJ49" s="48"/>
      <c r="AK49" s="25">
        <f t="shared" si="6"/>
        <v>401</v>
      </c>
      <c r="AL49" s="55">
        <f t="shared" si="7"/>
        <v>80.2</v>
      </c>
      <c r="AM49" s="1">
        <v>77</v>
      </c>
      <c r="AN49" s="1">
        <v>76</v>
      </c>
      <c r="AO49" s="1">
        <v>79</v>
      </c>
      <c r="AP49" s="1">
        <v>81</v>
      </c>
      <c r="AQ49" s="1">
        <v>78</v>
      </c>
      <c r="AR49" s="48"/>
      <c r="AS49" s="57">
        <f t="shared" si="8"/>
        <v>391</v>
      </c>
      <c r="AT49" s="58">
        <f t="shared" si="9"/>
        <v>78.2</v>
      </c>
      <c r="AU49" s="1">
        <v>78</v>
      </c>
      <c r="AV49" s="1">
        <v>77</v>
      </c>
      <c r="AW49" s="1">
        <v>79</v>
      </c>
      <c r="AX49" s="1">
        <v>81</v>
      </c>
      <c r="AY49" s="1">
        <v>79</v>
      </c>
      <c r="AZ49" s="48"/>
      <c r="BA49" s="25">
        <f t="shared" si="10"/>
        <v>394</v>
      </c>
      <c r="BB49" s="55">
        <f t="shared" si="11"/>
        <v>78.8</v>
      </c>
      <c r="BC49" s="1">
        <v>79</v>
      </c>
      <c r="BD49" s="1">
        <v>78</v>
      </c>
      <c r="BE49" s="1">
        <v>83</v>
      </c>
      <c r="BF49" s="1">
        <v>80</v>
      </c>
      <c r="BG49" s="1">
        <v>79</v>
      </c>
      <c r="BH49" s="48"/>
      <c r="BI49" s="25">
        <f t="shared" si="12"/>
        <v>399</v>
      </c>
      <c r="BJ49" s="55">
        <f t="shared" si="13"/>
        <v>79.8</v>
      </c>
      <c r="BK49" s="1">
        <v>79</v>
      </c>
      <c r="BL49" s="48">
        <v>80</v>
      </c>
      <c r="BM49" s="1">
        <v>82</v>
      </c>
      <c r="BN49" s="1">
        <v>79</v>
      </c>
      <c r="BO49" s="1">
        <v>81</v>
      </c>
      <c r="BP49" s="48"/>
      <c r="BQ49" s="25">
        <f t="shared" si="14"/>
        <v>401</v>
      </c>
      <c r="BR49" s="55">
        <f t="shared" si="15"/>
        <v>80.2</v>
      </c>
      <c r="BS49" s="1"/>
      <c r="BT49" s="1"/>
      <c r="BU49" s="1"/>
      <c r="BV49" s="1"/>
      <c r="BW49" s="1"/>
      <c r="BX49" s="48"/>
      <c r="BY49" s="25">
        <f t="shared" si="16"/>
        <v>0</v>
      </c>
      <c r="BZ49" s="55" t="e">
        <f t="shared" si="17"/>
        <v>#DIV/0!</v>
      </c>
      <c r="CA49" s="1">
        <v>84</v>
      </c>
      <c r="CB49" s="1">
        <v>91</v>
      </c>
      <c r="CC49" s="1">
        <v>92</v>
      </c>
      <c r="CD49" s="1">
        <v>96</v>
      </c>
      <c r="CE49" s="1">
        <v>91</v>
      </c>
      <c r="CF49" s="48"/>
      <c r="CG49" s="25">
        <f t="shared" si="18"/>
        <v>454</v>
      </c>
      <c r="CH49" s="55">
        <f t="shared" si="19"/>
        <v>90.8</v>
      </c>
      <c r="CI49" s="48">
        <v>74</v>
      </c>
      <c r="CJ49" s="48">
        <v>80</v>
      </c>
      <c r="CK49" s="48">
        <v>84</v>
      </c>
      <c r="CL49" s="48">
        <v>82</v>
      </c>
      <c r="CM49" s="48">
        <v>83</v>
      </c>
      <c r="CN49" s="48"/>
      <c r="CO49" s="25">
        <f t="shared" si="20"/>
        <v>403</v>
      </c>
      <c r="CP49" s="55">
        <f t="shared" si="21"/>
        <v>80.599999999999994</v>
      </c>
      <c r="CQ49" s="48">
        <v>75</v>
      </c>
      <c r="CR49" s="48">
        <v>77</v>
      </c>
      <c r="CS49" s="48">
        <v>75</v>
      </c>
      <c r="CT49" s="48">
        <v>75</v>
      </c>
      <c r="CU49" s="48">
        <v>77</v>
      </c>
      <c r="CV49" s="48"/>
      <c r="CW49" s="25">
        <f t="shared" si="22"/>
        <v>379</v>
      </c>
      <c r="CX49" s="55">
        <f t="shared" si="23"/>
        <v>75.8</v>
      </c>
      <c r="CY49" s="1">
        <v>90</v>
      </c>
      <c r="CZ49" s="1">
        <v>92</v>
      </c>
      <c r="DA49" s="1">
        <v>90</v>
      </c>
      <c r="DB49" s="1">
        <v>92</v>
      </c>
      <c r="DC49" s="1">
        <v>93</v>
      </c>
      <c r="DD49" s="48"/>
      <c r="DE49" s="25">
        <f t="shared" si="24"/>
        <v>457</v>
      </c>
      <c r="DF49" s="55">
        <f t="shared" si="25"/>
        <v>91.4</v>
      </c>
      <c r="DG49" s="1">
        <v>89</v>
      </c>
      <c r="DH49" s="1">
        <v>88</v>
      </c>
      <c r="DI49" s="1">
        <v>90</v>
      </c>
      <c r="DJ49" s="48">
        <v>93</v>
      </c>
      <c r="DK49" s="1">
        <v>90</v>
      </c>
      <c r="DL49" s="48"/>
      <c r="DM49" s="25">
        <f t="shared" si="26"/>
        <v>450</v>
      </c>
      <c r="DN49" s="55">
        <f t="shared" si="27"/>
        <v>90</v>
      </c>
      <c r="DO49" s="48">
        <v>66</v>
      </c>
      <c r="DP49" s="48">
        <v>74</v>
      </c>
      <c r="DQ49" s="48">
        <v>76</v>
      </c>
      <c r="DR49" s="48">
        <v>76</v>
      </c>
      <c r="DS49" s="48">
        <v>77</v>
      </c>
      <c r="DT49" s="48"/>
      <c r="DU49" s="25">
        <f t="shared" si="28"/>
        <v>369</v>
      </c>
      <c r="DV49" s="55">
        <f t="shared" si="29"/>
        <v>73.8</v>
      </c>
      <c r="DW49" s="48">
        <v>74</v>
      </c>
      <c r="DX49" s="48">
        <v>77</v>
      </c>
      <c r="DY49" s="48">
        <v>85</v>
      </c>
      <c r="DZ49" s="48">
        <v>88</v>
      </c>
      <c r="EA49" s="48">
        <v>77</v>
      </c>
      <c r="EB49" s="48"/>
      <c r="EC49" s="25">
        <f t="shared" si="30"/>
        <v>401</v>
      </c>
      <c r="ED49" s="26">
        <f t="shared" si="31"/>
        <v>80.2</v>
      </c>
      <c r="EG49" s="51">
        <f t="shared" si="32"/>
        <v>91.25</v>
      </c>
      <c r="EH49" s="51">
        <f t="shared" si="33"/>
        <v>91.5</v>
      </c>
      <c r="EI49" s="51">
        <f t="shared" si="34"/>
        <v>91.5</v>
      </c>
      <c r="EJ49" s="51">
        <f t="shared" si="35"/>
        <v>92.5</v>
      </c>
      <c r="EK49" s="51">
        <f t="shared" si="36"/>
        <v>92</v>
      </c>
      <c r="EL49" s="51"/>
      <c r="EM49" s="25">
        <f t="shared" si="37"/>
        <v>458.75</v>
      </c>
      <c r="EN49" s="26">
        <f t="shared" si="38"/>
        <v>91.75</v>
      </c>
    </row>
    <row r="50" spans="1:144" x14ac:dyDescent="0.25">
      <c r="A50" s="72">
        <v>44</v>
      </c>
      <c r="B50" s="140" t="s">
        <v>163</v>
      </c>
      <c r="C50" s="81" t="s">
        <v>228</v>
      </c>
      <c r="D50" s="84" t="s">
        <v>186</v>
      </c>
      <c r="E50" s="84">
        <v>2080</v>
      </c>
      <c r="F50" s="84" t="s">
        <v>141</v>
      </c>
      <c r="G50" s="89">
        <v>82</v>
      </c>
      <c r="H50" s="144">
        <v>93</v>
      </c>
      <c r="I50" s="48">
        <v>80</v>
      </c>
      <c r="J50" s="48">
        <v>78</v>
      </c>
      <c r="K50" s="48">
        <v>78</v>
      </c>
      <c r="L50" s="48"/>
      <c r="M50" s="25">
        <f t="shared" si="0"/>
        <v>411</v>
      </c>
      <c r="N50" s="55">
        <f t="shared" si="1"/>
        <v>82.2</v>
      </c>
      <c r="O50" s="88">
        <v>74</v>
      </c>
      <c r="P50" s="48">
        <v>78</v>
      </c>
      <c r="Q50" s="48">
        <v>83</v>
      </c>
      <c r="R50" s="48">
        <v>78</v>
      </c>
      <c r="S50" s="48">
        <v>84</v>
      </c>
      <c r="T50" s="48"/>
      <c r="U50" s="25">
        <f t="shared" si="2"/>
        <v>397</v>
      </c>
      <c r="V50" s="55">
        <f t="shared" si="3"/>
        <v>79.400000000000006</v>
      </c>
      <c r="W50" s="48">
        <v>74</v>
      </c>
      <c r="X50" s="48">
        <v>72</v>
      </c>
      <c r="Y50" s="48">
        <v>81</v>
      </c>
      <c r="Z50" s="48">
        <v>82</v>
      </c>
      <c r="AA50" s="48">
        <v>87</v>
      </c>
      <c r="AB50" s="48"/>
      <c r="AC50" s="25">
        <f t="shared" si="4"/>
        <v>396</v>
      </c>
      <c r="AD50" s="55">
        <f t="shared" si="5"/>
        <v>79.2</v>
      </c>
      <c r="AE50" s="48">
        <v>79</v>
      </c>
      <c r="AF50" s="48">
        <v>85</v>
      </c>
      <c r="AG50" s="48">
        <v>75</v>
      </c>
      <c r="AH50" s="48">
        <v>76</v>
      </c>
      <c r="AI50" s="48">
        <v>76</v>
      </c>
      <c r="AJ50" s="48"/>
      <c r="AK50" s="25">
        <f t="shared" si="6"/>
        <v>391</v>
      </c>
      <c r="AL50" s="55">
        <f t="shared" si="7"/>
        <v>78.2</v>
      </c>
      <c r="AM50" s="48">
        <v>75</v>
      </c>
      <c r="AN50" s="48">
        <v>74</v>
      </c>
      <c r="AO50" s="48">
        <v>80</v>
      </c>
      <c r="AP50" s="48">
        <v>82</v>
      </c>
      <c r="AQ50" s="48">
        <v>78</v>
      </c>
      <c r="AR50" s="48"/>
      <c r="AS50" s="57">
        <f t="shared" si="8"/>
        <v>389</v>
      </c>
      <c r="AT50" s="58">
        <f t="shared" si="9"/>
        <v>77.8</v>
      </c>
      <c r="AU50" s="48">
        <v>74</v>
      </c>
      <c r="AV50" s="48">
        <v>80</v>
      </c>
      <c r="AW50" s="48">
        <v>78</v>
      </c>
      <c r="AX50" s="48">
        <v>84</v>
      </c>
      <c r="AY50" s="48">
        <v>77</v>
      </c>
      <c r="AZ50" s="48"/>
      <c r="BA50" s="25">
        <f t="shared" si="10"/>
        <v>393</v>
      </c>
      <c r="BB50" s="55">
        <f t="shared" si="11"/>
        <v>78.599999999999994</v>
      </c>
      <c r="BC50" s="48">
        <v>74</v>
      </c>
      <c r="BD50" s="48">
        <v>82</v>
      </c>
      <c r="BE50" s="48">
        <v>82</v>
      </c>
      <c r="BF50" s="48">
        <v>81</v>
      </c>
      <c r="BG50" s="48">
        <v>76</v>
      </c>
      <c r="BH50" s="48"/>
      <c r="BI50" s="25">
        <f t="shared" si="12"/>
        <v>395</v>
      </c>
      <c r="BJ50" s="55">
        <f t="shared" si="13"/>
        <v>79</v>
      </c>
      <c r="BK50" s="48">
        <v>75</v>
      </c>
      <c r="BL50" s="48">
        <v>77</v>
      </c>
      <c r="BM50" s="48">
        <v>80</v>
      </c>
      <c r="BN50" s="48">
        <v>84</v>
      </c>
      <c r="BO50" s="48">
        <v>77</v>
      </c>
      <c r="BP50" s="48"/>
      <c r="BQ50" s="25">
        <f t="shared" si="14"/>
        <v>393</v>
      </c>
      <c r="BR50" s="55">
        <f t="shared" si="15"/>
        <v>78.599999999999994</v>
      </c>
      <c r="BS50" s="48"/>
      <c r="BT50" s="48"/>
      <c r="BU50" s="48"/>
      <c r="BV50" s="48"/>
      <c r="BW50" s="48"/>
      <c r="BX50" s="48"/>
      <c r="BY50" s="25">
        <f t="shared" si="16"/>
        <v>0</v>
      </c>
      <c r="BZ50" s="55" t="e">
        <f t="shared" si="17"/>
        <v>#DIV/0!</v>
      </c>
      <c r="CA50" s="48">
        <v>84</v>
      </c>
      <c r="CB50" s="48">
        <v>84</v>
      </c>
      <c r="CC50" s="48">
        <v>86</v>
      </c>
      <c r="CD50" s="48">
        <v>86</v>
      </c>
      <c r="CE50" s="48">
        <v>82</v>
      </c>
      <c r="CF50" s="48"/>
      <c r="CG50" s="25">
        <f t="shared" si="18"/>
        <v>422</v>
      </c>
      <c r="CH50" s="55">
        <f t="shared" si="19"/>
        <v>84.4</v>
      </c>
      <c r="CI50" s="48">
        <v>74</v>
      </c>
      <c r="CJ50" s="48">
        <v>81</v>
      </c>
      <c r="CK50" s="48">
        <v>83</v>
      </c>
      <c r="CL50" s="48">
        <v>82</v>
      </c>
      <c r="CM50" s="48">
        <v>84</v>
      </c>
      <c r="CN50" s="48"/>
      <c r="CO50" s="25">
        <f t="shared" si="20"/>
        <v>404</v>
      </c>
      <c r="CP50" s="55">
        <f t="shared" si="21"/>
        <v>80.8</v>
      </c>
      <c r="CQ50" s="48">
        <v>74</v>
      </c>
      <c r="CR50" s="48">
        <v>74</v>
      </c>
      <c r="CS50" s="48">
        <v>75</v>
      </c>
      <c r="CT50" s="48">
        <v>79</v>
      </c>
      <c r="CU50" s="48">
        <v>78</v>
      </c>
      <c r="CV50" s="48"/>
      <c r="CW50" s="25">
        <f t="shared" si="22"/>
        <v>380</v>
      </c>
      <c r="CX50" s="55">
        <f t="shared" si="23"/>
        <v>76</v>
      </c>
      <c r="CY50" s="48">
        <v>86</v>
      </c>
      <c r="CZ50" s="48">
        <v>79</v>
      </c>
      <c r="DA50" s="48">
        <v>81</v>
      </c>
      <c r="DB50" s="48">
        <v>78</v>
      </c>
      <c r="DC50" s="48">
        <v>80</v>
      </c>
      <c r="DD50" s="48"/>
      <c r="DE50" s="25">
        <f t="shared" si="24"/>
        <v>404</v>
      </c>
      <c r="DF50" s="55">
        <f t="shared" si="25"/>
        <v>80.8</v>
      </c>
      <c r="DG50" s="48">
        <v>74</v>
      </c>
      <c r="DH50" s="48">
        <v>76</v>
      </c>
      <c r="DI50" s="48">
        <v>80</v>
      </c>
      <c r="DJ50" s="48">
        <v>76</v>
      </c>
      <c r="DK50" s="48">
        <v>80</v>
      </c>
      <c r="DL50" s="48"/>
      <c r="DM50" s="25">
        <f t="shared" si="26"/>
        <v>386</v>
      </c>
      <c r="DN50" s="55">
        <f t="shared" si="27"/>
        <v>77.2</v>
      </c>
      <c r="DO50" s="48">
        <v>74</v>
      </c>
      <c r="DP50" s="48">
        <v>74</v>
      </c>
      <c r="DQ50" s="48">
        <v>75</v>
      </c>
      <c r="DR50" s="48">
        <v>76</v>
      </c>
      <c r="DS50" s="48">
        <v>76</v>
      </c>
      <c r="DT50" s="48"/>
      <c r="DU50" s="25">
        <f t="shared" si="28"/>
        <v>375</v>
      </c>
      <c r="DV50" s="55">
        <f t="shared" si="29"/>
        <v>75</v>
      </c>
      <c r="DW50" s="48">
        <v>75</v>
      </c>
      <c r="DX50" s="48">
        <v>78</v>
      </c>
      <c r="DY50" s="48">
        <v>83</v>
      </c>
      <c r="DZ50" s="48">
        <v>78</v>
      </c>
      <c r="EA50" s="48">
        <v>77</v>
      </c>
      <c r="EB50" s="48"/>
      <c r="EC50" s="25">
        <f t="shared" si="30"/>
        <v>391</v>
      </c>
      <c r="ED50" s="26">
        <f t="shared" si="31"/>
        <v>78.2</v>
      </c>
      <c r="EG50" s="51">
        <f t="shared" si="32"/>
        <v>79</v>
      </c>
      <c r="EH50" s="51">
        <f t="shared" si="33"/>
        <v>81.5</v>
      </c>
      <c r="EI50" s="51">
        <f t="shared" si="34"/>
        <v>81</v>
      </c>
      <c r="EJ50" s="51">
        <f t="shared" si="35"/>
        <v>77.5</v>
      </c>
      <c r="EK50" s="51">
        <f t="shared" si="36"/>
        <v>80.5</v>
      </c>
      <c r="EL50" s="51"/>
      <c r="EM50" s="25">
        <f t="shared" si="37"/>
        <v>399.5</v>
      </c>
      <c r="EN50" s="26">
        <f t="shared" si="38"/>
        <v>79.900000000000006</v>
      </c>
    </row>
    <row r="51" spans="1:144" x14ac:dyDescent="0.25">
      <c r="A51" s="72">
        <v>45</v>
      </c>
      <c r="B51" s="141" t="s">
        <v>164</v>
      </c>
      <c r="C51" s="81" t="s">
        <v>229</v>
      </c>
      <c r="D51" s="84" t="s">
        <v>187</v>
      </c>
      <c r="E51" s="84">
        <v>2101</v>
      </c>
      <c r="F51" s="84" t="s">
        <v>140</v>
      </c>
      <c r="G51" s="89">
        <v>94</v>
      </c>
      <c r="H51" s="144">
        <v>93</v>
      </c>
      <c r="I51" s="48">
        <v>91</v>
      </c>
      <c r="J51" s="48">
        <v>90</v>
      </c>
      <c r="K51" s="48">
        <v>93</v>
      </c>
      <c r="L51" s="48"/>
      <c r="M51" s="25">
        <f t="shared" si="0"/>
        <v>461</v>
      </c>
      <c r="N51" s="55">
        <f t="shared" si="1"/>
        <v>92.2</v>
      </c>
      <c r="O51" s="88">
        <v>90</v>
      </c>
      <c r="P51" s="48">
        <v>93</v>
      </c>
      <c r="Q51" s="48">
        <v>90</v>
      </c>
      <c r="R51" s="48">
        <v>93</v>
      </c>
      <c r="S51" s="48">
        <v>95</v>
      </c>
      <c r="T51" s="48"/>
      <c r="U51" s="25">
        <f t="shared" si="2"/>
        <v>461</v>
      </c>
      <c r="V51" s="55">
        <f t="shared" si="3"/>
        <v>92.2</v>
      </c>
      <c r="W51" s="48">
        <v>90</v>
      </c>
      <c r="X51" s="48">
        <v>91</v>
      </c>
      <c r="Y51" s="48">
        <v>93</v>
      </c>
      <c r="Z51" s="48">
        <v>92</v>
      </c>
      <c r="AA51" s="48">
        <v>92</v>
      </c>
      <c r="AB51" s="48"/>
      <c r="AC51" s="25">
        <f t="shared" si="4"/>
        <v>458</v>
      </c>
      <c r="AD51" s="55">
        <f t="shared" si="5"/>
        <v>91.6</v>
      </c>
      <c r="AE51" s="48">
        <v>90</v>
      </c>
      <c r="AF51" s="48">
        <v>92</v>
      </c>
      <c r="AG51" s="48">
        <v>91</v>
      </c>
      <c r="AH51" s="48">
        <v>87</v>
      </c>
      <c r="AI51" s="48">
        <v>81</v>
      </c>
      <c r="AJ51" s="48"/>
      <c r="AK51" s="25">
        <f t="shared" si="6"/>
        <v>441</v>
      </c>
      <c r="AL51" s="55">
        <f t="shared" si="7"/>
        <v>88.2</v>
      </c>
      <c r="AM51" s="48">
        <v>85</v>
      </c>
      <c r="AN51" s="48">
        <v>91</v>
      </c>
      <c r="AO51" s="48">
        <v>84</v>
      </c>
      <c r="AP51" s="48">
        <v>85</v>
      </c>
      <c r="AQ51" s="48">
        <v>84</v>
      </c>
      <c r="AR51" s="48"/>
      <c r="AS51" s="57">
        <f t="shared" si="8"/>
        <v>429</v>
      </c>
      <c r="AT51" s="58">
        <f t="shared" si="9"/>
        <v>85.8</v>
      </c>
      <c r="AU51" s="48">
        <v>92</v>
      </c>
      <c r="AV51" s="48">
        <v>90</v>
      </c>
      <c r="AW51" s="48">
        <v>85</v>
      </c>
      <c r="AX51" s="48">
        <v>90</v>
      </c>
      <c r="AY51" s="48">
        <v>82</v>
      </c>
      <c r="AZ51" s="48"/>
      <c r="BA51" s="25">
        <f t="shared" si="10"/>
        <v>439</v>
      </c>
      <c r="BB51" s="55">
        <f t="shared" si="11"/>
        <v>87.8</v>
      </c>
      <c r="BC51" s="48">
        <v>88</v>
      </c>
      <c r="BD51" s="48">
        <v>90</v>
      </c>
      <c r="BE51" s="48">
        <v>89</v>
      </c>
      <c r="BF51" s="48">
        <v>91</v>
      </c>
      <c r="BG51" s="48">
        <v>86</v>
      </c>
      <c r="BH51" s="48"/>
      <c r="BI51" s="25">
        <f t="shared" si="12"/>
        <v>444</v>
      </c>
      <c r="BJ51" s="55">
        <f t="shared" si="13"/>
        <v>88.8</v>
      </c>
      <c r="BK51" s="48">
        <v>88</v>
      </c>
      <c r="BL51" s="48">
        <v>88</v>
      </c>
      <c r="BM51" s="48">
        <v>86</v>
      </c>
      <c r="BN51" s="48">
        <v>83</v>
      </c>
      <c r="BO51" s="48">
        <v>85</v>
      </c>
      <c r="BP51" s="48"/>
      <c r="BQ51" s="25">
        <f t="shared" si="14"/>
        <v>430</v>
      </c>
      <c r="BR51" s="55">
        <f t="shared" si="15"/>
        <v>86</v>
      </c>
      <c r="BS51" s="48"/>
      <c r="BT51" s="48"/>
      <c r="BU51" s="48"/>
      <c r="BV51" s="48"/>
      <c r="BW51" s="48"/>
      <c r="BX51" s="48"/>
      <c r="BY51" s="25">
        <f t="shared" si="16"/>
        <v>0</v>
      </c>
      <c r="BZ51" s="55" t="e">
        <f t="shared" si="17"/>
        <v>#DIV/0!</v>
      </c>
      <c r="CA51" s="48">
        <v>90</v>
      </c>
      <c r="CB51" s="48">
        <v>93</v>
      </c>
      <c r="CC51" s="48">
        <v>89</v>
      </c>
      <c r="CD51" s="48">
        <v>88</v>
      </c>
      <c r="CE51" s="48">
        <v>86</v>
      </c>
      <c r="CF51" s="48"/>
      <c r="CG51" s="25">
        <f t="shared" si="18"/>
        <v>446</v>
      </c>
      <c r="CH51" s="55">
        <f t="shared" si="19"/>
        <v>89.2</v>
      </c>
      <c r="CI51" s="48">
        <v>80</v>
      </c>
      <c r="CJ51" s="48">
        <v>89</v>
      </c>
      <c r="CK51" s="48">
        <v>85</v>
      </c>
      <c r="CL51" s="48">
        <v>90</v>
      </c>
      <c r="CM51" s="48">
        <v>82</v>
      </c>
      <c r="CN51" s="48"/>
      <c r="CO51" s="25">
        <f t="shared" si="20"/>
        <v>426</v>
      </c>
      <c r="CP51" s="55">
        <f t="shared" si="21"/>
        <v>85.2</v>
      </c>
      <c r="CQ51" s="48">
        <v>83</v>
      </c>
      <c r="CR51" s="48">
        <v>86</v>
      </c>
      <c r="CS51" s="48">
        <v>88</v>
      </c>
      <c r="CT51" s="48">
        <v>91</v>
      </c>
      <c r="CU51" s="48">
        <v>86</v>
      </c>
      <c r="CV51" s="48"/>
      <c r="CW51" s="25">
        <f t="shared" si="22"/>
        <v>434</v>
      </c>
      <c r="CX51" s="55">
        <f t="shared" si="23"/>
        <v>86.8</v>
      </c>
      <c r="CY51" s="48">
        <v>91</v>
      </c>
      <c r="CZ51" s="48">
        <v>93</v>
      </c>
      <c r="DA51" s="48">
        <v>95</v>
      </c>
      <c r="DB51" s="48">
        <v>90</v>
      </c>
      <c r="DC51" s="48">
        <v>92</v>
      </c>
      <c r="DD51" s="48"/>
      <c r="DE51" s="25">
        <f t="shared" si="24"/>
        <v>461</v>
      </c>
      <c r="DF51" s="55">
        <f t="shared" si="25"/>
        <v>92.2</v>
      </c>
      <c r="DG51" s="48">
        <v>93</v>
      </c>
      <c r="DH51" s="48">
        <v>92</v>
      </c>
      <c r="DI51" s="48">
        <v>94</v>
      </c>
      <c r="DJ51" s="48">
        <v>93</v>
      </c>
      <c r="DK51" s="48">
        <v>91</v>
      </c>
      <c r="DL51" s="48"/>
      <c r="DM51" s="25">
        <f t="shared" si="26"/>
        <v>463</v>
      </c>
      <c r="DN51" s="55">
        <f t="shared" si="27"/>
        <v>92.6</v>
      </c>
      <c r="DO51" s="48">
        <v>73</v>
      </c>
      <c r="DP51" s="48">
        <v>75</v>
      </c>
      <c r="DQ51" s="48">
        <v>75</v>
      </c>
      <c r="DR51" s="48">
        <v>76</v>
      </c>
      <c r="DS51" s="48">
        <v>76</v>
      </c>
      <c r="DT51" s="48"/>
      <c r="DU51" s="25">
        <f t="shared" si="28"/>
        <v>375</v>
      </c>
      <c r="DV51" s="55">
        <f t="shared" si="29"/>
        <v>75</v>
      </c>
      <c r="DW51" s="48">
        <v>85</v>
      </c>
      <c r="DX51" s="48">
        <v>94</v>
      </c>
      <c r="DY51" s="48">
        <v>89</v>
      </c>
      <c r="DZ51" s="48">
        <v>95</v>
      </c>
      <c r="EA51" s="48">
        <v>90</v>
      </c>
      <c r="EB51" s="48"/>
      <c r="EC51" s="25">
        <f t="shared" si="30"/>
        <v>453</v>
      </c>
      <c r="ED51" s="26">
        <f t="shared" si="31"/>
        <v>90.6</v>
      </c>
      <c r="EG51" s="51">
        <f t="shared" si="32"/>
        <v>92</v>
      </c>
      <c r="EH51" s="51">
        <f t="shared" si="33"/>
        <v>92.75</v>
      </c>
      <c r="EI51" s="51">
        <f t="shared" si="34"/>
        <v>92.5</v>
      </c>
      <c r="EJ51" s="51">
        <f t="shared" si="35"/>
        <v>91.5</v>
      </c>
      <c r="EK51" s="51">
        <f t="shared" si="36"/>
        <v>92.75</v>
      </c>
      <c r="EL51" s="51"/>
      <c r="EM51" s="25">
        <f t="shared" si="37"/>
        <v>461.5</v>
      </c>
      <c r="EN51" s="26">
        <f t="shared" si="38"/>
        <v>92.3</v>
      </c>
    </row>
    <row r="52" spans="1:144" s="54" customFormat="1" x14ac:dyDescent="0.25">
      <c r="A52" s="49"/>
      <c r="B52" s="50"/>
      <c r="C52" s="50"/>
      <c r="D52" s="50"/>
      <c r="E52" s="50"/>
      <c r="F52" s="50"/>
      <c r="G52" s="49"/>
      <c r="H52" s="49"/>
      <c r="I52" s="49"/>
      <c r="J52" s="49"/>
      <c r="K52" s="49"/>
      <c r="L52" s="49"/>
      <c r="M52" s="53"/>
      <c r="N52" s="56"/>
      <c r="O52" s="49"/>
      <c r="P52" s="49"/>
      <c r="Q52" s="49"/>
      <c r="R52" s="49"/>
      <c r="S52" s="49"/>
      <c r="T52" s="49"/>
      <c r="U52" s="53"/>
      <c r="V52" s="56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25"/>
      <c r="AL52" s="55"/>
      <c r="AM52" s="49"/>
      <c r="AN52" s="49"/>
      <c r="AO52" s="49"/>
      <c r="AP52" s="49"/>
      <c r="AQ52" s="49"/>
      <c r="AR52" s="49"/>
      <c r="AS52" s="49"/>
      <c r="AT52" s="49"/>
      <c r="AU52" s="49"/>
      <c r="AV52" s="49"/>
      <c r="AW52" s="49"/>
      <c r="AX52" s="49"/>
      <c r="AY52" s="49"/>
      <c r="AZ52" s="49"/>
      <c r="BA52" s="53"/>
      <c r="BB52" s="56"/>
      <c r="BC52" s="49"/>
      <c r="BD52" s="49"/>
      <c r="BE52" s="49"/>
      <c r="BF52" s="49"/>
      <c r="BG52" s="49"/>
      <c r="BH52" s="49"/>
      <c r="BI52" s="53"/>
      <c r="BJ52" s="56"/>
      <c r="BK52" s="49"/>
      <c r="BL52" s="49"/>
      <c r="BM52" s="49"/>
      <c r="BN52" s="49"/>
      <c r="BO52" s="49"/>
      <c r="BP52" s="49"/>
      <c r="BQ52" s="53"/>
      <c r="BR52" s="56"/>
      <c r="BS52" s="49"/>
      <c r="BT52" s="49"/>
      <c r="BU52" s="49"/>
      <c r="BV52" s="49"/>
      <c r="BW52" s="49"/>
      <c r="BX52" s="49"/>
      <c r="BY52" s="53"/>
      <c r="BZ52" s="56"/>
      <c r="CA52" s="49"/>
      <c r="CB52" s="49"/>
      <c r="CC52" s="49"/>
      <c r="CD52" s="49"/>
      <c r="CE52" s="49"/>
      <c r="CF52" s="49"/>
      <c r="CG52" s="53"/>
      <c r="CH52" s="56"/>
      <c r="CI52" s="49"/>
      <c r="CJ52" s="49"/>
      <c r="CK52" s="49"/>
      <c r="CL52" s="49"/>
      <c r="CM52" s="49"/>
      <c r="CN52" s="49"/>
      <c r="CO52" s="53"/>
      <c r="CP52" s="56"/>
      <c r="CQ52" s="49"/>
      <c r="CR52" s="49"/>
      <c r="CS52" s="49"/>
      <c r="CT52" s="49"/>
      <c r="CU52" s="49"/>
      <c r="CV52" s="49"/>
      <c r="CW52" s="53"/>
      <c r="CX52" s="56"/>
      <c r="CY52" s="49"/>
      <c r="CZ52" s="49"/>
      <c r="DA52" s="49"/>
      <c r="DB52" s="49"/>
      <c r="DC52" s="49"/>
      <c r="DD52" s="49"/>
      <c r="DE52" s="53"/>
      <c r="DF52" s="56"/>
      <c r="DG52" s="49"/>
      <c r="DH52" s="49"/>
      <c r="DI52" s="49"/>
      <c r="DJ52" s="49"/>
      <c r="DK52" s="49"/>
      <c r="DL52" s="49"/>
      <c r="DM52" s="53"/>
      <c r="DN52" s="56"/>
      <c r="DO52" s="49"/>
      <c r="DP52" s="49"/>
      <c r="DQ52" s="49"/>
      <c r="DR52" s="49"/>
      <c r="DS52" s="49"/>
      <c r="DT52" s="49"/>
      <c r="DU52" s="53"/>
      <c r="DV52" s="56"/>
      <c r="DW52" s="49"/>
      <c r="DX52" s="49"/>
      <c r="DY52" s="49"/>
      <c r="DZ52" s="49"/>
      <c r="EA52" s="49"/>
      <c r="EB52" s="49"/>
      <c r="EC52" s="53"/>
      <c r="ED52" s="52"/>
      <c r="EG52" s="51"/>
      <c r="EH52" s="51"/>
      <c r="EI52" s="51"/>
      <c r="EJ52" s="51"/>
      <c r="EK52" s="51"/>
      <c r="EL52" s="51"/>
      <c r="EM52" s="53"/>
      <c r="EN52" s="52"/>
    </row>
    <row r="53" spans="1:144" s="54" customFormat="1" x14ac:dyDescent="0.25">
      <c r="A53" s="49"/>
      <c r="B53" s="50"/>
      <c r="C53" s="50"/>
      <c r="D53" s="50"/>
      <c r="E53" s="50"/>
      <c r="F53" s="50"/>
      <c r="G53" s="49"/>
      <c r="H53" s="49"/>
      <c r="I53" s="49"/>
      <c r="J53" s="49"/>
      <c r="K53" s="49"/>
      <c r="L53" s="49"/>
      <c r="M53" s="53"/>
      <c r="N53" s="56"/>
      <c r="O53" s="49"/>
      <c r="P53" s="49"/>
      <c r="Q53" s="49"/>
      <c r="R53" s="49"/>
      <c r="S53" s="49"/>
      <c r="T53" s="49"/>
      <c r="U53" s="53"/>
      <c r="V53" s="56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9"/>
      <c r="AL53" s="49"/>
      <c r="AM53" s="49"/>
      <c r="AN53" s="49"/>
      <c r="AO53" s="49"/>
      <c r="AP53" s="49"/>
      <c r="AQ53" s="49"/>
      <c r="AR53" s="49"/>
      <c r="AS53" s="49"/>
      <c r="AT53" s="49"/>
      <c r="AU53" s="49"/>
      <c r="AV53" s="49"/>
      <c r="AW53" s="49"/>
      <c r="AX53" s="49"/>
      <c r="AY53" s="49"/>
      <c r="AZ53" s="49"/>
      <c r="BA53" s="53"/>
      <c r="BB53" s="56"/>
      <c r="BC53" s="49"/>
      <c r="BD53" s="49"/>
      <c r="BE53" s="49"/>
      <c r="BF53" s="49"/>
      <c r="BG53" s="49"/>
      <c r="BH53" s="49"/>
      <c r="BI53" s="53"/>
      <c r="BJ53" s="56"/>
      <c r="BK53" s="49"/>
      <c r="BL53" s="49"/>
      <c r="BM53" s="49"/>
      <c r="BN53" s="49"/>
      <c r="BO53" s="49"/>
      <c r="BP53" s="49"/>
      <c r="BQ53" s="53"/>
      <c r="BR53" s="56"/>
      <c r="BS53" s="49"/>
      <c r="BT53" s="49"/>
      <c r="BU53" s="49"/>
      <c r="BV53" s="49"/>
      <c r="BW53" s="49"/>
      <c r="BX53" s="49"/>
      <c r="BY53" s="53"/>
      <c r="BZ53" s="56"/>
      <c r="CA53" s="49"/>
      <c r="CB53" s="49"/>
      <c r="CC53" s="49"/>
      <c r="CD53" s="49"/>
      <c r="CE53" s="49"/>
      <c r="CF53" s="49"/>
      <c r="CG53" s="53"/>
      <c r="CH53" s="56"/>
      <c r="CI53" s="49"/>
      <c r="CJ53" s="49"/>
      <c r="CK53" s="49"/>
      <c r="CL53" s="49"/>
      <c r="CM53" s="49"/>
      <c r="CN53" s="49"/>
      <c r="CO53" s="53"/>
      <c r="CP53" s="56"/>
      <c r="CQ53" s="49"/>
      <c r="CR53" s="49"/>
      <c r="CS53" s="49"/>
      <c r="CT53" s="49"/>
      <c r="CU53" s="49"/>
      <c r="CV53" s="49"/>
      <c r="CW53" s="53"/>
      <c r="CX53" s="56"/>
      <c r="CY53" s="49"/>
      <c r="CZ53" s="49"/>
      <c r="DA53" s="49"/>
      <c r="DB53" s="49"/>
      <c r="DC53" s="49"/>
      <c r="DD53" s="49"/>
      <c r="DE53" s="53"/>
      <c r="DF53" s="56"/>
      <c r="DG53" s="49"/>
      <c r="DH53" s="49"/>
      <c r="DI53" s="49"/>
      <c r="DJ53" s="49"/>
      <c r="DK53" s="49"/>
      <c r="DL53" s="49"/>
      <c r="DM53" s="53"/>
      <c r="DN53" s="56"/>
      <c r="DO53" s="49"/>
      <c r="DP53" s="49"/>
      <c r="DQ53" s="49"/>
      <c r="DR53" s="49"/>
      <c r="DS53" s="49"/>
      <c r="DT53" s="49"/>
      <c r="DU53" s="53"/>
      <c r="DV53" s="56"/>
      <c r="DW53" s="49"/>
      <c r="DX53" s="49"/>
      <c r="DY53" s="49"/>
      <c r="DZ53" s="49"/>
      <c r="EA53" s="49"/>
      <c r="EB53" s="49"/>
      <c r="EC53" s="53"/>
      <c r="ED53" s="52"/>
      <c r="EG53" s="51"/>
      <c r="EH53" s="51"/>
      <c r="EI53" s="51"/>
      <c r="EJ53" s="51"/>
      <c r="EK53" s="51"/>
      <c r="EL53" s="51"/>
      <c r="EM53" s="53"/>
      <c r="EN53" s="52"/>
    </row>
    <row r="55" spans="1:144" x14ac:dyDescent="0.25">
      <c r="B55" t="s">
        <v>234</v>
      </c>
      <c r="G55" s="97">
        <f>MAX(G7:G51)</f>
        <v>98</v>
      </c>
      <c r="H55" s="97">
        <f t="shared" ref="H55:BS55" si="39">MAX(H7:H51)</f>
        <v>95</v>
      </c>
      <c r="I55" s="97">
        <f t="shared" si="39"/>
        <v>94</v>
      </c>
      <c r="J55" s="97">
        <f t="shared" si="39"/>
        <v>95</v>
      </c>
      <c r="K55" s="97">
        <f t="shared" si="39"/>
        <v>95</v>
      </c>
      <c r="L55" s="97">
        <f t="shared" si="39"/>
        <v>0</v>
      </c>
      <c r="M55" s="97">
        <f t="shared" si="39"/>
        <v>473</v>
      </c>
      <c r="N55" s="97">
        <f t="shared" si="39"/>
        <v>94.6</v>
      </c>
      <c r="O55" s="97">
        <f t="shared" si="39"/>
        <v>96</v>
      </c>
      <c r="P55" s="97">
        <f t="shared" si="39"/>
        <v>95</v>
      </c>
      <c r="Q55" s="97">
        <f t="shared" si="39"/>
        <v>96</v>
      </c>
      <c r="R55" s="97">
        <f t="shared" si="39"/>
        <v>96</v>
      </c>
      <c r="S55" s="97">
        <f t="shared" si="39"/>
        <v>95</v>
      </c>
      <c r="T55" s="97">
        <f t="shared" si="39"/>
        <v>0</v>
      </c>
      <c r="U55" s="97">
        <f t="shared" si="39"/>
        <v>471</v>
      </c>
      <c r="V55" s="97">
        <f t="shared" si="39"/>
        <v>94.2</v>
      </c>
      <c r="W55" s="97">
        <f t="shared" si="39"/>
        <v>94</v>
      </c>
      <c r="X55" s="97">
        <f t="shared" si="39"/>
        <v>95</v>
      </c>
      <c r="Y55" s="97">
        <f t="shared" si="39"/>
        <v>96</v>
      </c>
      <c r="Z55" s="97">
        <f t="shared" si="39"/>
        <v>96</v>
      </c>
      <c r="AA55" s="97">
        <f t="shared" si="39"/>
        <v>95</v>
      </c>
      <c r="AB55" s="97">
        <f t="shared" si="39"/>
        <v>0</v>
      </c>
      <c r="AC55" s="97">
        <f t="shared" si="39"/>
        <v>472</v>
      </c>
      <c r="AD55" s="97">
        <f t="shared" si="39"/>
        <v>94.4</v>
      </c>
      <c r="AE55" s="97">
        <f t="shared" si="39"/>
        <v>91</v>
      </c>
      <c r="AF55" s="97">
        <f t="shared" si="39"/>
        <v>93</v>
      </c>
      <c r="AG55" s="97">
        <f t="shared" si="39"/>
        <v>91</v>
      </c>
      <c r="AH55" s="97">
        <f t="shared" si="39"/>
        <v>89</v>
      </c>
      <c r="AI55" s="97">
        <f t="shared" si="39"/>
        <v>86</v>
      </c>
      <c r="AJ55" s="97">
        <f t="shared" si="39"/>
        <v>0</v>
      </c>
      <c r="AK55" s="97">
        <f t="shared" si="39"/>
        <v>441</v>
      </c>
      <c r="AL55" s="97">
        <f t="shared" si="39"/>
        <v>88.2</v>
      </c>
      <c r="AM55" s="97">
        <f t="shared" si="39"/>
        <v>88</v>
      </c>
      <c r="AN55" s="97">
        <f t="shared" si="39"/>
        <v>91</v>
      </c>
      <c r="AO55" s="97">
        <f t="shared" si="39"/>
        <v>89</v>
      </c>
      <c r="AP55" s="97">
        <f t="shared" si="39"/>
        <v>85</v>
      </c>
      <c r="AQ55" s="97">
        <f t="shared" si="39"/>
        <v>84</v>
      </c>
      <c r="AR55" s="97">
        <f t="shared" si="39"/>
        <v>0</v>
      </c>
      <c r="AS55" s="97">
        <f t="shared" si="39"/>
        <v>429</v>
      </c>
      <c r="AT55" s="97">
        <f t="shared" si="39"/>
        <v>85.8</v>
      </c>
      <c r="AU55" s="97">
        <f t="shared" si="39"/>
        <v>94</v>
      </c>
      <c r="AV55" s="97">
        <f t="shared" si="39"/>
        <v>90</v>
      </c>
      <c r="AW55" s="97">
        <f t="shared" si="39"/>
        <v>86</v>
      </c>
      <c r="AX55" s="97">
        <f t="shared" si="39"/>
        <v>91</v>
      </c>
      <c r="AY55" s="97">
        <f t="shared" si="39"/>
        <v>84</v>
      </c>
      <c r="AZ55" s="97">
        <f t="shared" si="39"/>
        <v>0</v>
      </c>
      <c r="BA55" s="97">
        <f t="shared" si="39"/>
        <v>445</v>
      </c>
      <c r="BB55" s="97">
        <f t="shared" si="39"/>
        <v>89</v>
      </c>
      <c r="BC55" s="97">
        <f t="shared" si="39"/>
        <v>91</v>
      </c>
      <c r="BD55" s="97">
        <f t="shared" si="39"/>
        <v>93</v>
      </c>
      <c r="BE55" s="97">
        <f t="shared" si="39"/>
        <v>96</v>
      </c>
      <c r="BF55" s="97">
        <f t="shared" si="39"/>
        <v>95</v>
      </c>
      <c r="BG55" s="97">
        <f t="shared" si="39"/>
        <v>88</v>
      </c>
      <c r="BH55" s="97">
        <f t="shared" si="39"/>
        <v>0</v>
      </c>
      <c r="BI55" s="97">
        <f t="shared" si="39"/>
        <v>463</v>
      </c>
      <c r="BJ55" s="97">
        <f t="shared" si="39"/>
        <v>92.6</v>
      </c>
      <c r="BK55" s="97">
        <f t="shared" si="39"/>
        <v>89</v>
      </c>
      <c r="BL55" s="97">
        <f t="shared" si="39"/>
        <v>90</v>
      </c>
      <c r="BM55" s="97">
        <f t="shared" si="39"/>
        <v>90</v>
      </c>
      <c r="BN55" s="97">
        <f t="shared" si="39"/>
        <v>92</v>
      </c>
      <c r="BO55" s="97">
        <f t="shared" si="39"/>
        <v>93</v>
      </c>
      <c r="BP55" s="97">
        <f t="shared" si="39"/>
        <v>0</v>
      </c>
      <c r="BQ55" s="97">
        <f t="shared" si="39"/>
        <v>438</v>
      </c>
      <c r="BR55" s="97">
        <f t="shared" si="39"/>
        <v>87.6</v>
      </c>
      <c r="BS55" s="97">
        <f t="shared" si="39"/>
        <v>0</v>
      </c>
      <c r="BT55" s="97">
        <f t="shared" ref="BT55:ED55" si="40">MAX(BT7:BT51)</f>
        <v>0</v>
      </c>
      <c r="BU55" s="97">
        <f t="shared" si="40"/>
        <v>0</v>
      </c>
      <c r="BV55" s="97">
        <f t="shared" si="40"/>
        <v>0</v>
      </c>
      <c r="BW55" s="97">
        <f t="shared" si="40"/>
        <v>0</v>
      </c>
      <c r="BX55" s="97">
        <f t="shared" si="40"/>
        <v>0</v>
      </c>
      <c r="BY55" s="97">
        <f t="shared" si="40"/>
        <v>0</v>
      </c>
      <c r="BZ55" s="97" t="e">
        <f t="shared" si="40"/>
        <v>#DIV/0!</v>
      </c>
      <c r="CA55" s="97">
        <f t="shared" si="40"/>
        <v>91</v>
      </c>
      <c r="CB55" s="97">
        <f t="shared" si="40"/>
        <v>94</v>
      </c>
      <c r="CC55" s="97">
        <f t="shared" si="40"/>
        <v>93</v>
      </c>
      <c r="CD55" s="97">
        <f t="shared" si="40"/>
        <v>96</v>
      </c>
      <c r="CE55" s="97">
        <f t="shared" si="40"/>
        <v>98</v>
      </c>
      <c r="CF55" s="97">
        <f t="shared" si="40"/>
        <v>0</v>
      </c>
      <c r="CG55" s="97">
        <f t="shared" si="40"/>
        <v>466</v>
      </c>
      <c r="CH55" s="97">
        <f t="shared" si="40"/>
        <v>93.2</v>
      </c>
      <c r="CI55" s="97">
        <f t="shared" si="40"/>
        <v>88</v>
      </c>
      <c r="CJ55" s="97">
        <f t="shared" si="40"/>
        <v>90</v>
      </c>
      <c r="CK55" s="97">
        <f t="shared" si="40"/>
        <v>87</v>
      </c>
      <c r="CL55" s="97">
        <f t="shared" si="40"/>
        <v>90</v>
      </c>
      <c r="CM55" s="97">
        <f t="shared" si="40"/>
        <v>92</v>
      </c>
      <c r="CN55" s="97">
        <f t="shared" si="40"/>
        <v>0</v>
      </c>
      <c r="CO55" s="97">
        <f t="shared" si="40"/>
        <v>432</v>
      </c>
      <c r="CP55" s="97">
        <f t="shared" si="40"/>
        <v>86.4</v>
      </c>
      <c r="CQ55" s="97">
        <f t="shared" si="40"/>
        <v>86</v>
      </c>
      <c r="CR55" s="97">
        <f t="shared" si="40"/>
        <v>89</v>
      </c>
      <c r="CS55" s="97">
        <f t="shared" si="40"/>
        <v>88</v>
      </c>
      <c r="CT55" s="97">
        <f t="shared" si="40"/>
        <v>93</v>
      </c>
      <c r="CU55" s="97">
        <f t="shared" si="40"/>
        <v>95</v>
      </c>
      <c r="CV55" s="97">
        <f t="shared" si="40"/>
        <v>0</v>
      </c>
      <c r="CW55" s="97">
        <f t="shared" si="40"/>
        <v>440</v>
      </c>
      <c r="CX55" s="97">
        <f t="shared" si="40"/>
        <v>88</v>
      </c>
      <c r="CY55" s="97">
        <f t="shared" si="40"/>
        <v>95</v>
      </c>
      <c r="CZ55" s="97">
        <f t="shared" si="40"/>
        <v>94</v>
      </c>
      <c r="DA55" s="97">
        <f t="shared" si="40"/>
        <v>96</v>
      </c>
      <c r="DB55" s="97">
        <f t="shared" si="40"/>
        <v>95</v>
      </c>
      <c r="DC55" s="97">
        <f t="shared" si="40"/>
        <v>94</v>
      </c>
      <c r="DD55" s="97">
        <f t="shared" si="40"/>
        <v>0</v>
      </c>
      <c r="DE55" s="97">
        <f t="shared" si="40"/>
        <v>474</v>
      </c>
      <c r="DF55" s="97">
        <f t="shared" si="40"/>
        <v>94.8</v>
      </c>
      <c r="DG55" s="97">
        <f t="shared" si="40"/>
        <v>94</v>
      </c>
      <c r="DH55" s="97">
        <f t="shared" si="40"/>
        <v>94</v>
      </c>
      <c r="DI55" s="97">
        <f t="shared" si="40"/>
        <v>95</v>
      </c>
      <c r="DJ55" s="97">
        <f t="shared" si="40"/>
        <v>95</v>
      </c>
      <c r="DK55" s="97">
        <f t="shared" si="40"/>
        <v>94</v>
      </c>
      <c r="DL55" s="97">
        <f t="shared" si="40"/>
        <v>0</v>
      </c>
      <c r="DM55" s="97">
        <f t="shared" si="40"/>
        <v>470</v>
      </c>
      <c r="DN55" s="97">
        <f t="shared" si="40"/>
        <v>94</v>
      </c>
      <c r="DO55" s="97">
        <f t="shared" si="40"/>
        <v>87</v>
      </c>
      <c r="DP55" s="97">
        <f t="shared" si="40"/>
        <v>84</v>
      </c>
      <c r="DQ55" s="97">
        <f t="shared" si="40"/>
        <v>85</v>
      </c>
      <c r="DR55" s="97">
        <f t="shared" si="40"/>
        <v>81</v>
      </c>
      <c r="DS55" s="97">
        <f t="shared" si="40"/>
        <v>78</v>
      </c>
      <c r="DT55" s="97">
        <f t="shared" si="40"/>
        <v>0</v>
      </c>
      <c r="DU55" s="97">
        <f t="shared" si="40"/>
        <v>409</v>
      </c>
      <c r="DV55" s="97">
        <f t="shared" si="40"/>
        <v>81.8</v>
      </c>
      <c r="DW55" s="97">
        <f t="shared" si="40"/>
        <v>88</v>
      </c>
      <c r="DX55" s="97">
        <f t="shared" si="40"/>
        <v>95</v>
      </c>
      <c r="DY55" s="97">
        <f t="shared" si="40"/>
        <v>90</v>
      </c>
      <c r="DZ55" s="97">
        <f t="shared" si="40"/>
        <v>95</v>
      </c>
      <c r="EA55" s="97">
        <f t="shared" si="40"/>
        <v>92</v>
      </c>
      <c r="EB55" s="97">
        <f t="shared" si="40"/>
        <v>0</v>
      </c>
      <c r="EC55" s="97">
        <f t="shared" si="40"/>
        <v>458</v>
      </c>
      <c r="ED55" s="97">
        <f t="shared" si="40"/>
        <v>91.6</v>
      </c>
    </row>
    <row r="56" spans="1:144" x14ac:dyDescent="0.25">
      <c r="B56" t="s">
        <v>235</v>
      </c>
      <c r="G56" s="97">
        <f>MIN(G7:G51)</f>
        <v>82</v>
      </c>
      <c r="H56" s="97">
        <f t="shared" ref="H56:BS56" si="41">MIN(H7:H51)</f>
        <v>75</v>
      </c>
      <c r="I56" s="97">
        <f t="shared" si="41"/>
        <v>77</v>
      </c>
      <c r="J56" s="97">
        <f t="shared" si="41"/>
        <v>75</v>
      </c>
      <c r="K56" s="97">
        <f t="shared" si="41"/>
        <v>76</v>
      </c>
      <c r="L56" s="97">
        <f t="shared" si="41"/>
        <v>0</v>
      </c>
      <c r="M56" s="97">
        <f t="shared" si="41"/>
        <v>390</v>
      </c>
      <c r="N56" s="97">
        <f t="shared" si="41"/>
        <v>78</v>
      </c>
      <c r="O56" s="97">
        <f t="shared" si="41"/>
        <v>74</v>
      </c>
      <c r="P56" s="97">
        <f t="shared" si="41"/>
        <v>73</v>
      </c>
      <c r="Q56" s="97">
        <f t="shared" si="41"/>
        <v>80</v>
      </c>
      <c r="R56" s="97">
        <f t="shared" si="41"/>
        <v>75</v>
      </c>
      <c r="S56" s="97">
        <f t="shared" si="41"/>
        <v>80</v>
      </c>
      <c r="T56" s="97">
        <f t="shared" si="41"/>
        <v>0</v>
      </c>
      <c r="U56" s="97">
        <f t="shared" si="41"/>
        <v>388</v>
      </c>
      <c r="V56" s="97">
        <f t="shared" si="41"/>
        <v>77.599999999999994</v>
      </c>
      <c r="W56" s="97">
        <f t="shared" si="41"/>
        <v>74</v>
      </c>
      <c r="X56" s="97">
        <f t="shared" si="41"/>
        <v>72</v>
      </c>
      <c r="Y56" s="97">
        <f t="shared" si="41"/>
        <v>75</v>
      </c>
      <c r="Z56" s="97">
        <f t="shared" si="41"/>
        <v>77</v>
      </c>
      <c r="AA56" s="97">
        <f t="shared" si="41"/>
        <v>78</v>
      </c>
      <c r="AB56" s="97">
        <f t="shared" si="41"/>
        <v>0</v>
      </c>
      <c r="AC56" s="97">
        <f t="shared" si="41"/>
        <v>385</v>
      </c>
      <c r="AD56" s="97">
        <f t="shared" si="41"/>
        <v>77</v>
      </c>
      <c r="AE56" s="97">
        <f t="shared" si="41"/>
        <v>77</v>
      </c>
      <c r="AF56" s="97">
        <f t="shared" si="41"/>
        <v>73</v>
      </c>
      <c r="AG56" s="97">
        <f t="shared" si="41"/>
        <v>75</v>
      </c>
      <c r="AH56" s="97">
        <f t="shared" si="41"/>
        <v>75</v>
      </c>
      <c r="AI56" s="97">
        <f t="shared" si="41"/>
        <v>76</v>
      </c>
      <c r="AJ56" s="97">
        <f t="shared" si="41"/>
        <v>0</v>
      </c>
      <c r="AK56" s="97">
        <f t="shared" si="41"/>
        <v>382</v>
      </c>
      <c r="AL56" s="97">
        <f t="shared" si="41"/>
        <v>76.400000000000006</v>
      </c>
      <c r="AM56" s="97">
        <f t="shared" si="41"/>
        <v>74</v>
      </c>
      <c r="AN56" s="97">
        <f t="shared" si="41"/>
        <v>73</v>
      </c>
      <c r="AO56" s="97">
        <f t="shared" si="41"/>
        <v>75</v>
      </c>
      <c r="AP56" s="97">
        <f t="shared" si="41"/>
        <v>75</v>
      </c>
      <c r="AQ56" s="97">
        <f t="shared" si="41"/>
        <v>76</v>
      </c>
      <c r="AR56" s="97">
        <f t="shared" si="41"/>
        <v>0</v>
      </c>
      <c r="AS56" s="97">
        <f t="shared" si="41"/>
        <v>381</v>
      </c>
      <c r="AT56" s="97">
        <f t="shared" si="41"/>
        <v>76.2</v>
      </c>
      <c r="AU56" s="97">
        <f t="shared" si="41"/>
        <v>74</v>
      </c>
      <c r="AV56" s="97">
        <f t="shared" si="41"/>
        <v>75</v>
      </c>
      <c r="AW56" s="97">
        <f t="shared" si="41"/>
        <v>72</v>
      </c>
      <c r="AX56" s="97">
        <f t="shared" si="41"/>
        <v>75</v>
      </c>
      <c r="AY56" s="97">
        <f t="shared" si="41"/>
        <v>76</v>
      </c>
      <c r="AZ56" s="97">
        <f t="shared" si="41"/>
        <v>0</v>
      </c>
      <c r="BA56" s="97">
        <f t="shared" si="41"/>
        <v>376</v>
      </c>
      <c r="BB56" s="97">
        <f t="shared" si="41"/>
        <v>75.2</v>
      </c>
      <c r="BC56" s="97">
        <f t="shared" si="41"/>
        <v>74</v>
      </c>
      <c r="BD56" s="97">
        <f t="shared" si="41"/>
        <v>75</v>
      </c>
      <c r="BE56" s="97">
        <f t="shared" si="41"/>
        <v>70</v>
      </c>
      <c r="BF56" s="97">
        <f t="shared" si="41"/>
        <v>76</v>
      </c>
      <c r="BG56" s="97">
        <f t="shared" si="41"/>
        <v>76</v>
      </c>
      <c r="BH56" s="97">
        <f t="shared" si="41"/>
        <v>0</v>
      </c>
      <c r="BI56" s="97">
        <f t="shared" si="41"/>
        <v>381</v>
      </c>
      <c r="BJ56" s="97">
        <f t="shared" si="41"/>
        <v>76.2</v>
      </c>
      <c r="BK56" s="97">
        <f t="shared" si="41"/>
        <v>74</v>
      </c>
      <c r="BL56" s="97">
        <f t="shared" si="41"/>
        <v>74</v>
      </c>
      <c r="BM56" s="97">
        <f t="shared" si="41"/>
        <v>78</v>
      </c>
      <c r="BN56" s="97">
        <f t="shared" si="41"/>
        <v>77</v>
      </c>
      <c r="BO56" s="97">
        <f t="shared" si="41"/>
        <v>76</v>
      </c>
      <c r="BP56" s="97">
        <f t="shared" si="41"/>
        <v>0</v>
      </c>
      <c r="BQ56" s="97">
        <f t="shared" si="41"/>
        <v>380</v>
      </c>
      <c r="BR56" s="97">
        <f t="shared" si="41"/>
        <v>76</v>
      </c>
      <c r="BS56" s="97">
        <f t="shared" si="41"/>
        <v>0</v>
      </c>
      <c r="BT56" s="97">
        <f t="shared" ref="BT56:ED56" si="42">MIN(BT7:BT51)</f>
        <v>0</v>
      </c>
      <c r="BU56" s="97">
        <f t="shared" si="42"/>
        <v>0</v>
      </c>
      <c r="BV56" s="97">
        <f t="shared" si="42"/>
        <v>0</v>
      </c>
      <c r="BW56" s="97">
        <f t="shared" si="42"/>
        <v>0</v>
      </c>
      <c r="BX56" s="97">
        <f t="shared" si="42"/>
        <v>0</v>
      </c>
      <c r="BY56" s="97">
        <f t="shared" si="42"/>
        <v>0</v>
      </c>
      <c r="BZ56" s="97" t="e">
        <f t="shared" si="42"/>
        <v>#DIV/0!</v>
      </c>
      <c r="CA56" s="97">
        <f t="shared" si="42"/>
        <v>76</v>
      </c>
      <c r="CB56" s="97">
        <f t="shared" si="42"/>
        <v>80</v>
      </c>
      <c r="CC56" s="97">
        <f t="shared" si="42"/>
        <v>79</v>
      </c>
      <c r="CD56" s="97">
        <f t="shared" si="42"/>
        <v>78</v>
      </c>
      <c r="CE56" s="97">
        <f t="shared" si="42"/>
        <v>76</v>
      </c>
      <c r="CF56" s="97">
        <f t="shared" si="42"/>
        <v>0</v>
      </c>
      <c r="CG56" s="97">
        <f t="shared" si="42"/>
        <v>398</v>
      </c>
      <c r="CH56" s="97">
        <f t="shared" si="42"/>
        <v>79.599999999999994</v>
      </c>
      <c r="CI56" s="97">
        <f t="shared" si="42"/>
        <v>74</v>
      </c>
      <c r="CJ56" s="97">
        <f t="shared" si="42"/>
        <v>79</v>
      </c>
      <c r="CK56" s="97">
        <f t="shared" si="42"/>
        <v>73</v>
      </c>
      <c r="CL56" s="97">
        <f t="shared" si="42"/>
        <v>75</v>
      </c>
      <c r="CM56" s="97">
        <f t="shared" si="42"/>
        <v>78</v>
      </c>
      <c r="CN56" s="97">
        <f t="shared" si="42"/>
        <v>0</v>
      </c>
      <c r="CO56" s="97">
        <f t="shared" si="42"/>
        <v>389</v>
      </c>
      <c r="CP56" s="97">
        <f t="shared" si="42"/>
        <v>77.8</v>
      </c>
      <c r="CQ56" s="97">
        <f t="shared" si="42"/>
        <v>72</v>
      </c>
      <c r="CR56" s="97">
        <f t="shared" si="42"/>
        <v>73</v>
      </c>
      <c r="CS56" s="97">
        <f t="shared" si="42"/>
        <v>75</v>
      </c>
      <c r="CT56" s="97">
        <f t="shared" si="42"/>
        <v>75</v>
      </c>
      <c r="CU56" s="97">
        <f t="shared" si="42"/>
        <v>76</v>
      </c>
      <c r="CV56" s="97">
        <f t="shared" si="42"/>
        <v>0</v>
      </c>
      <c r="CW56" s="97">
        <f t="shared" si="42"/>
        <v>374</v>
      </c>
      <c r="CX56" s="97">
        <f t="shared" si="42"/>
        <v>74.8</v>
      </c>
      <c r="CY56" s="97">
        <f t="shared" si="42"/>
        <v>74</v>
      </c>
      <c r="CZ56" s="97">
        <f t="shared" si="42"/>
        <v>74</v>
      </c>
      <c r="DA56" s="97">
        <f t="shared" si="42"/>
        <v>75</v>
      </c>
      <c r="DB56" s="97">
        <f t="shared" si="42"/>
        <v>76</v>
      </c>
      <c r="DC56" s="97">
        <f t="shared" si="42"/>
        <v>76</v>
      </c>
      <c r="DD56" s="97">
        <f t="shared" si="42"/>
        <v>0</v>
      </c>
      <c r="DE56" s="97">
        <f t="shared" si="42"/>
        <v>382</v>
      </c>
      <c r="DF56" s="97">
        <f t="shared" si="42"/>
        <v>76.400000000000006</v>
      </c>
      <c r="DG56" s="97">
        <f t="shared" si="42"/>
        <v>74</v>
      </c>
      <c r="DH56" s="97">
        <f t="shared" si="42"/>
        <v>74</v>
      </c>
      <c r="DI56" s="97">
        <f t="shared" si="42"/>
        <v>74</v>
      </c>
      <c r="DJ56" s="97">
        <f t="shared" si="42"/>
        <v>75</v>
      </c>
      <c r="DK56" s="97">
        <f t="shared" si="42"/>
        <v>76</v>
      </c>
      <c r="DL56" s="97">
        <f t="shared" si="42"/>
        <v>0</v>
      </c>
      <c r="DM56" s="97">
        <f t="shared" si="42"/>
        <v>377</v>
      </c>
      <c r="DN56" s="97">
        <f t="shared" si="42"/>
        <v>75.400000000000006</v>
      </c>
      <c r="DO56" s="97">
        <f t="shared" si="42"/>
        <v>65</v>
      </c>
      <c r="DP56" s="97">
        <f t="shared" si="42"/>
        <v>3</v>
      </c>
      <c r="DQ56" s="97">
        <f t="shared" si="42"/>
        <v>75</v>
      </c>
      <c r="DR56" s="97">
        <f t="shared" si="42"/>
        <v>75</v>
      </c>
      <c r="DS56" s="97">
        <f t="shared" si="42"/>
        <v>68</v>
      </c>
      <c r="DT56" s="97">
        <f t="shared" si="42"/>
        <v>0</v>
      </c>
      <c r="DU56" s="97">
        <f t="shared" si="42"/>
        <v>302</v>
      </c>
      <c r="DV56" s="97">
        <f t="shared" si="42"/>
        <v>60.4</v>
      </c>
      <c r="DW56" s="97">
        <f t="shared" si="42"/>
        <v>69</v>
      </c>
      <c r="DX56" s="97">
        <f t="shared" si="42"/>
        <v>67</v>
      </c>
      <c r="DY56" s="97">
        <f t="shared" si="42"/>
        <v>79</v>
      </c>
      <c r="DZ56" s="97">
        <f t="shared" si="42"/>
        <v>75</v>
      </c>
      <c r="EA56" s="97">
        <f t="shared" si="42"/>
        <v>76</v>
      </c>
      <c r="EB56" s="97">
        <f t="shared" si="42"/>
        <v>0</v>
      </c>
      <c r="EC56" s="97">
        <f t="shared" si="42"/>
        <v>383</v>
      </c>
      <c r="ED56" s="97">
        <f t="shared" si="42"/>
        <v>76.599999999999994</v>
      </c>
    </row>
    <row r="57" spans="1:144" x14ac:dyDescent="0.25">
      <c r="B57" t="s">
        <v>26</v>
      </c>
      <c r="G57" s="97">
        <f>AVERAGE(G7:G51)</f>
        <v>89.822222222222223</v>
      </c>
      <c r="H57" s="97">
        <f t="shared" ref="H57:BS57" si="43">AVERAGE(H7:H51)</f>
        <v>89.111111111111114</v>
      </c>
      <c r="I57" s="97">
        <f t="shared" si="43"/>
        <v>87.577777777777783</v>
      </c>
      <c r="J57" s="97">
        <f t="shared" si="43"/>
        <v>87.6</v>
      </c>
      <c r="K57" s="97">
        <f t="shared" si="43"/>
        <v>87</v>
      </c>
      <c r="L57" s="97" t="e">
        <f t="shared" si="43"/>
        <v>#DIV/0!</v>
      </c>
      <c r="M57" s="97">
        <f t="shared" si="43"/>
        <v>441.11111111111109</v>
      </c>
      <c r="N57" s="97">
        <f t="shared" si="43"/>
        <v>88.222222222222229</v>
      </c>
      <c r="O57" s="97">
        <f t="shared" si="43"/>
        <v>86.37777777777778</v>
      </c>
      <c r="P57" s="97">
        <f t="shared" si="43"/>
        <v>86.577777777777783</v>
      </c>
      <c r="Q57" s="97">
        <f t="shared" si="43"/>
        <v>88.8</v>
      </c>
      <c r="R57" s="97">
        <f t="shared" si="43"/>
        <v>86.577777777777783</v>
      </c>
      <c r="S57" s="97">
        <f t="shared" si="43"/>
        <v>89.088888888888889</v>
      </c>
      <c r="T57" s="97" t="e">
        <f t="shared" si="43"/>
        <v>#DIV/0!</v>
      </c>
      <c r="U57" s="97">
        <f t="shared" si="43"/>
        <v>437.42222222222222</v>
      </c>
      <c r="V57" s="97">
        <f t="shared" si="43"/>
        <v>87.484444444444435</v>
      </c>
      <c r="W57" s="97">
        <f t="shared" si="43"/>
        <v>84.977777777777774</v>
      </c>
      <c r="X57" s="97">
        <f t="shared" si="43"/>
        <v>85.822222222222223</v>
      </c>
      <c r="Y57" s="97">
        <f t="shared" si="43"/>
        <v>87.24444444444444</v>
      </c>
      <c r="Z57" s="97">
        <f t="shared" si="43"/>
        <v>88.355555555555554</v>
      </c>
      <c r="AA57" s="97">
        <f t="shared" si="43"/>
        <v>88.533333333333331</v>
      </c>
      <c r="AB57" s="97" t="e">
        <f t="shared" si="43"/>
        <v>#DIV/0!</v>
      </c>
      <c r="AC57" s="97">
        <f t="shared" si="43"/>
        <v>434.93333333333334</v>
      </c>
      <c r="AD57" s="97">
        <f t="shared" si="43"/>
        <v>86.986666666666679</v>
      </c>
      <c r="AE57" s="97">
        <f t="shared" si="43"/>
        <v>83.177777777777777</v>
      </c>
      <c r="AF57" s="97">
        <f t="shared" si="43"/>
        <v>84.088888888888889</v>
      </c>
      <c r="AG57" s="97">
        <f t="shared" si="43"/>
        <v>78.088888888888889</v>
      </c>
      <c r="AH57" s="97">
        <f t="shared" si="43"/>
        <v>78.111111111111114</v>
      </c>
      <c r="AI57" s="97">
        <f t="shared" si="43"/>
        <v>78.37777777777778</v>
      </c>
      <c r="AJ57" s="97" t="e">
        <f t="shared" si="43"/>
        <v>#DIV/0!</v>
      </c>
      <c r="AK57" s="97">
        <f t="shared" si="43"/>
        <v>401.84444444444443</v>
      </c>
      <c r="AL57" s="97">
        <f t="shared" si="43"/>
        <v>80.368888888888861</v>
      </c>
      <c r="AM57" s="97">
        <f t="shared" si="43"/>
        <v>76.86666666666666</v>
      </c>
      <c r="AN57" s="97">
        <f t="shared" si="43"/>
        <v>77.37777777777778</v>
      </c>
      <c r="AO57" s="97">
        <f t="shared" si="43"/>
        <v>80.62222222222222</v>
      </c>
      <c r="AP57" s="97">
        <f t="shared" si="43"/>
        <v>81.111111111111114</v>
      </c>
      <c r="AQ57" s="97">
        <f t="shared" si="43"/>
        <v>77.37777777777778</v>
      </c>
      <c r="AR57" s="97" t="e">
        <f t="shared" si="43"/>
        <v>#DIV/0!</v>
      </c>
      <c r="AS57" s="97">
        <f t="shared" si="43"/>
        <v>393.35555555555555</v>
      </c>
      <c r="AT57" s="97">
        <f t="shared" si="43"/>
        <v>78.671111111111117</v>
      </c>
      <c r="AU57" s="97">
        <f t="shared" si="43"/>
        <v>78.822222222222223</v>
      </c>
      <c r="AV57" s="97">
        <f t="shared" si="43"/>
        <v>80.822222222222223</v>
      </c>
      <c r="AW57" s="97">
        <f t="shared" si="43"/>
        <v>79.688888888888883</v>
      </c>
      <c r="AX57" s="97">
        <f t="shared" si="43"/>
        <v>82.733333333333334</v>
      </c>
      <c r="AY57" s="97">
        <f t="shared" si="43"/>
        <v>77.977777777777774</v>
      </c>
      <c r="AZ57" s="97" t="e">
        <f t="shared" si="43"/>
        <v>#DIV/0!</v>
      </c>
      <c r="BA57" s="97">
        <f t="shared" si="43"/>
        <v>400.04444444444442</v>
      </c>
      <c r="BB57" s="97">
        <f t="shared" si="43"/>
        <v>80.00888888888889</v>
      </c>
      <c r="BC57" s="97">
        <f t="shared" si="43"/>
        <v>78.977777777777774</v>
      </c>
      <c r="BD57" s="97">
        <f t="shared" si="43"/>
        <v>82.511111111111106</v>
      </c>
      <c r="BE57" s="97">
        <f t="shared" si="43"/>
        <v>83.666666666666671</v>
      </c>
      <c r="BF57" s="97">
        <f t="shared" si="43"/>
        <v>82.75555555555556</v>
      </c>
      <c r="BG57" s="97">
        <f t="shared" si="43"/>
        <v>80.111111111111114</v>
      </c>
      <c r="BH57" s="97" t="e">
        <f t="shared" si="43"/>
        <v>#DIV/0!</v>
      </c>
      <c r="BI57" s="97">
        <f t="shared" si="43"/>
        <v>408.02222222222224</v>
      </c>
      <c r="BJ57" s="97">
        <f t="shared" si="43"/>
        <v>81.604444444444454</v>
      </c>
      <c r="BK57" s="97">
        <f t="shared" si="43"/>
        <v>78.488888888888894</v>
      </c>
      <c r="BL57" s="97">
        <f t="shared" si="43"/>
        <v>79.022222222222226</v>
      </c>
      <c r="BM57" s="97">
        <f t="shared" si="43"/>
        <v>83.044444444444451</v>
      </c>
      <c r="BN57" s="97">
        <f t="shared" si="43"/>
        <v>81.733333333333334</v>
      </c>
      <c r="BO57" s="97">
        <f t="shared" si="43"/>
        <v>79.400000000000006</v>
      </c>
      <c r="BP57" s="97" t="e">
        <f t="shared" si="43"/>
        <v>#DIV/0!</v>
      </c>
      <c r="BQ57" s="97">
        <f t="shared" si="43"/>
        <v>401.68888888888887</v>
      </c>
      <c r="BR57" s="97">
        <f t="shared" si="43"/>
        <v>80.33777777777776</v>
      </c>
      <c r="BS57" s="97" t="e">
        <f t="shared" si="43"/>
        <v>#DIV/0!</v>
      </c>
      <c r="BT57" s="97" t="e">
        <f t="shared" ref="BT57:ED57" si="44">AVERAGE(BT7:BT51)</f>
        <v>#DIV/0!</v>
      </c>
      <c r="BU57" s="97" t="e">
        <f t="shared" si="44"/>
        <v>#DIV/0!</v>
      </c>
      <c r="BV57" s="97" t="e">
        <f t="shared" si="44"/>
        <v>#DIV/0!</v>
      </c>
      <c r="BW57" s="97" t="e">
        <f t="shared" si="44"/>
        <v>#DIV/0!</v>
      </c>
      <c r="BX57" s="97" t="e">
        <f t="shared" si="44"/>
        <v>#DIV/0!</v>
      </c>
      <c r="BY57" s="97">
        <f t="shared" si="44"/>
        <v>0</v>
      </c>
      <c r="BZ57" s="97" t="e">
        <f t="shared" si="44"/>
        <v>#DIV/0!</v>
      </c>
      <c r="CA57" s="97">
        <f t="shared" si="44"/>
        <v>85.311111111111117</v>
      </c>
      <c r="CB57" s="97">
        <f t="shared" si="44"/>
        <v>87.75555555555556</v>
      </c>
      <c r="CC57" s="97">
        <f t="shared" si="44"/>
        <v>86.288888888888891</v>
      </c>
      <c r="CD57" s="97">
        <f t="shared" si="44"/>
        <v>87.022222222222226</v>
      </c>
      <c r="CE57" s="97">
        <f t="shared" si="44"/>
        <v>87.333333333333329</v>
      </c>
      <c r="CF57" s="97" t="e">
        <f t="shared" si="44"/>
        <v>#DIV/0!</v>
      </c>
      <c r="CG57" s="97">
        <f t="shared" si="44"/>
        <v>433.71111111111111</v>
      </c>
      <c r="CH57" s="97">
        <f t="shared" si="44"/>
        <v>86.74222222222221</v>
      </c>
      <c r="CI57" s="97">
        <f t="shared" si="44"/>
        <v>76.311111111111117</v>
      </c>
      <c r="CJ57" s="97">
        <f t="shared" si="44"/>
        <v>82.355555555555554</v>
      </c>
      <c r="CK57" s="97">
        <f t="shared" si="44"/>
        <v>83.488888888888894</v>
      </c>
      <c r="CL57" s="97">
        <f t="shared" si="44"/>
        <v>83.37777777777778</v>
      </c>
      <c r="CM57" s="97">
        <f t="shared" si="44"/>
        <v>82.888888888888886</v>
      </c>
      <c r="CN57" s="97" t="e">
        <f t="shared" si="44"/>
        <v>#DIV/0!</v>
      </c>
      <c r="CO57" s="97">
        <f t="shared" si="44"/>
        <v>408.42222222222222</v>
      </c>
      <c r="CP57" s="97">
        <f t="shared" si="44"/>
        <v>81.684444444444452</v>
      </c>
      <c r="CQ57" s="97">
        <f t="shared" si="44"/>
        <v>76.844444444444449</v>
      </c>
      <c r="CR57" s="97">
        <f t="shared" si="44"/>
        <v>78.288888888888891</v>
      </c>
      <c r="CS57" s="97">
        <f t="shared" si="44"/>
        <v>77.844444444444449</v>
      </c>
      <c r="CT57" s="97">
        <f t="shared" si="44"/>
        <v>79.711111111111109</v>
      </c>
      <c r="CU57" s="97">
        <f t="shared" si="44"/>
        <v>81.911111111111111</v>
      </c>
      <c r="CV57" s="97" t="e">
        <f t="shared" si="44"/>
        <v>#DIV/0!</v>
      </c>
      <c r="CW57" s="97">
        <f t="shared" si="44"/>
        <v>394.6</v>
      </c>
      <c r="CX57" s="97">
        <f t="shared" si="44"/>
        <v>78.92000000000003</v>
      </c>
      <c r="CY57" s="97">
        <f t="shared" si="44"/>
        <v>87.977777777777774</v>
      </c>
      <c r="CZ57" s="97">
        <f t="shared" si="44"/>
        <v>86.6</v>
      </c>
      <c r="DA57" s="97">
        <f t="shared" si="44"/>
        <v>87.777777777777771</v>
      </c>
      <c r="DB57" s="97">
        <f t="shared" si="44"/>
        <v>86.644444444444446</v>
      </c>
      <c r="DC57" s="97">
        <f t="shared" si="44"/>
        <v>86.844444444444449</v>
      </c>
      <c r="DD57" s="97" t="e">
        <f t="shared" si="44"/>
        <v>#DIV/0!</v>
      </c>
      <c r="DE57" s="97">
        <f t="shared" si="44"/>
        <v>435.84444444444443</v>
      </c>
      <c r="DF57" s="97">
        <f t="shared" si="44"/>
        <v>87.168888888888873</v>
      </c>
      <c r="DG57" s="97">
        <f t="shared" si="44"/>
        <v>85.933333333333337</v>
      </c>
      <c r="DH57" s="97">
        <f t="shared" si="44"/>
        <v>86.733333333333334</v>
      </c>
      <c r="DI57" s="97">
        <f t="shared" si="44"/>
        <v>87.37777777777778</v>
      </c>
      <c r="DJ57" s="97">
        <f t="shared" si="44"/>
        <v>86.044444444444451</v>
      </c>
      <c r="DK57" s="97">
        <f t="shared" si="44"/>
        <v>86.977777777777774</v>
      </c>
      <c r="DL57" s="97" t="e">
        <f t="shared" si="44"/>
        <v>#DIV/0!</v>
      </c>
      <c r="DM57" s="97">
        <f t="shared" si="44"/>
        <v>433.06666666666666</v>
      </c>
      <c r="DN57" s="97">
        <f t="shared" si="44"/>
        <v>86.613333333333344</v>
      </c>
      <c r="DO57" s="97">
        <f t="shared" si="44"/>
        <v>74.86666666666666</v>
      </c>
      <c r="DP57" s="97">
        <f t="shared" si="44"/>
        <v>73.311111111111117</v>
      </c>
      <c r="DQ57" s="97">
        <f t="shared" si="44"/>
        <v>76.111111111111114</v>
      </c>
      <c r="DR57" s="97">
        <f t="shared" si="44"/>
        <v>76</v>
      </c>
      <c r="DS57" s="97">
        <f t="shared" si="44"/>
        <v>75.933333333333337</v>
      </c>
      <c r="DT57" s="97" t="e">
        <f t="shared" si="44"/>
        <v>#DIV/0!</v>
      </c>
      <c r="DU57" s="97">
        <f t="shared" si="44"/>
        <v>376.22222222222223</v>
      </c>
      <c r="DV57" s="97">
        <f t="shared" si="44"/>
        <v>75.244444444444454</v>
      </c>
      <c r="DW57" s="97">
        <f t="shared" si="44"/>
        <v>76.311111111111117</v>
      </c>
      <c r="DX57" s="97">
        <f t="shared" si="44"/>
        <v>81.466666666666669</v>
      </c>
      <c r="DY57" s="97">
        <f t="shared" si="44"/>
        <v>84.666666666666671</v>
      </c>
      <c r="DZ57" s="97">
        <f t="shared" si="44"/>
        <v>86.111111111111114</v>
      </c>
      <c r="EA57" s="97">
        <f t="shared" si="44"/>
        <v>79.933333333333337</v>
      </c>
      <c r="EB57" s="97" t="e">
        <f t="shared" si="44"/>
        <v>#DIV/0!</v>
      </c>
      <c r="EC57" s="97">
        <f t="shared" si="44"/>
        <v>408.48888888888888</v>
      </c>
      <c r="ED57" s="97">
        <f t="shared" si="44"/>
        <v>81.697777777777745</v>
      </c>
    </row>
  </sheetData>
  <sortState xmlns:xlrd2="http://schemas.microsoft.com/office/spreadsheetml/2017/richdata2" ref="A7:HR50">
    <sortCondition ref="A7:A50"/>
  </sortState>
  <mergeCells count="159">
    <mergeCell ref="DX5:DX6"/>
    <mergeCell ref="DY5:DY6"/>
    <mergeCell ref="DZ5:DZ6"/>
    <mergeCell ref="EA5:EA6"/>
    <mergeCell ref="EB5:EB6"/>
    <mergeCell ref="EG5:EG6"/>
    <mergeCell ref="EH5:EH6"/>
    <mergeCell ref="EI5:EI6"/>
    <mergeCell ref="EC5:EC6"/>
    <mergeCell ref="ED5:ED6"/>
    <mergeCell ref="DU5:DU6"/>
    <mergeCell ref="DV5:DV6"/>
    <mergeCell ref="DO5:DO6"/>
    <mergeCell ref="DP5:DP6"/>
    <mergeCell ref="DQ5:DQ6"/>
    <mergeCell ref="DR5:DR6"/>
    <mergeCell ref="DS5:DS6"/>
    <mergeCell ref="DT5:DT6"/>
    <mergeCell ref="DW5:DW6"/>
    <mergeCell ref="CS5:CS6"/>
    <mergeCell ref="CT5:CT6"/>
    <mergeCell ref="CU5:CU6"/>
    <mergeCell ref="CV5:CV6"/>
    <mergeCell ref="CW5:CW6"/>
    <mergeCell ref="CX5:CX6"/>
    <mergeCell ref="CY5:CY6"/>
    <mergeCell ref="CZ5:CZ6"/>
    <mergeCell ref="DN5:DN6"/>
    <mergeCell ref="CP5:CP6"/>
    <mergeCell ref="CI5:CI6"/>
    <mergeCell ref="CJ5:CJ6"/>
    <mergeCell ref="CK5:CK6"/>
    <mergeCell ref="CL5:CL6"/>
    <mergeCell ref="CM5:CM6"/>
    <mergeCell ref="CN5:CN6"/>
    <mergeCell ref="CQ5:CQ6"/>
    <mergeCell ref="CR5:CR6"/>
    <mergeCell ref="BX5:BX6"/>
    <mergeCell ref="BY5:BY6"/>
    <mergeCell ref="BZ5:BZ6"/>
    <mergeCell ref="CG5:CG6"/>
    <mergeCell ref="CH5:CH6"/>
    <mergeCell ref="CA5:CA6"/>
    <mergeCell ref="CB5:CB6"/>
    <mergeCell ref="CC5:CC6"/>
    <mergeCell ref="CD5:CD6"/>
    <mergeCell ref="CE5:CE6"/>
    <mergeCell ref="CF5:CF6"/>
    <mergeCell ref="BB5:BB6"/>
    <mergeCell ref="BC5:BC6"/>
    <mergeCell ref="BD5:BD6"/>
    <mergeCell ref="BE5:BE6"/>
    <mergeCell ref="BF5:BF6"/>
    <mergeCell ref="BG5:BG6"/>
    <mergeCell ref="BH5:BH6"/>
    <mergeCell ref="BV5:BV6"/>
    <mergeCell ref="BW5:BW6"/>
    <mergeCell ref="BS5:BS6"/>
    <mergeCell ref="BT5:BT6"/>
    <mergeCell ref="BU5:BU6"/>
    <mergeCell ref="BN5:BN6"/>
    <mergeCell ref="BO5:BO6"/>
    <mergeCell ref="BP5:BP6"/>
    <mergeCell ref="BQ5:BQ6"/>
    <mergeCell ref="BR5:BR6"/>
    <mergeCell ref="BI5:BI6"/>
    <mergeCell ref="BJ5:BJ6"/>
    <mergeCell ref="T5:T6"/>
    <mergeCell ref="W5:W6"/>
    <mergeCell ref="X5:X6"/>
    <mergeCell ref="BK5:BK6"/>
    <mergeCell ref="BL5:BL6"/>
    <mergeCell ref="BM5:BM6"/>
    <mergeCell ref="AP5:AP6"/>
    <mergeCell ref="AQ5:AQ6"/>
    <mergeCell ref="AR5:AR6"/>
    <mergeCell ref="AU5:AU6"/>
    <mergeCell ref="AV5:AV6"/>
    <mergeCell ref="AW5:AW6"/>
    <mergeCell ref="AX5:AX6"/>
    <mergeCell ref="AY5:AY6"/>
    <mergeCell ref="AZ5:AZ6"/>
    <mergeCell ref="AT5:AT6"/>
    <mergeCell ref="AS5:AS6"/>
    <mergeCell ref="AL5:AL6"/>
    <mergeCell ref="AK5:AK6"/>
    <mergeCell ref="AD5:AD6"/>
    <mergeCell ref="AC5:AC6"/>
    <mergeCell ref="V5:V6"/>
    <mergeCell ref="U5:U6"/>
    <mergeCell ref="BA5:BA6"/>
    <mergeCell ref="AE5:AE6"/>
    <mergeCell ref="AF5:AF6"/>
    <mergeCell ref="AG5:AG6"/>
    <mergeCell ref="AH5:AH6"/>
    <mergeCell ref="AI5:AI6"/>
    <mergeCell ref="AJ5:AJ6"/>
    <mergeCell ref="AM5:AM6"/>
    <mergeCell ref="AN5:AN6"/>
    <mergeCell ref="AO5:AO6"/>
    <mergeCell ref="A4:A6"/>
    <mergeCell ref="B4:B6"/>
    <mergeCell ref="M5:M6"/>
    <mergeCell ref="N5:N6"/>
    <mergeCell ref="G4:N4"/>
    <mergeCell ref="Y5:Y6"/>
    <mergeCell ref="Z5:Z6"/>
    <mergeCell ref="AA5:AA6"/>
    <mergeCell ref="AB5:AB6"/>
    <mergeCell ref="C4:C6"/>
    <mergeCell ref="D4:D6"/>
    <mergeCell ref="E4:E6"/>
    <mergeCell ref="F4:F6"/>
    <mergeCell ref="G5:G6"/>
    <mergeCell ref="H5:H6"/>
    <mergeCell ref="I5:I6"/>
    <mergeCell ref="J5:J6"/>
    <mergeCell ref="K5:K6"/>
    <mergeCell ref="L5:L6"/>
    <mergeCell ref="O5:O6"/>
    <mergeCell ref="P5:P6"/>
    <mergeCell ref="Q5:Q6"/>
    <mergeCell ref="R5:R6"/>
    <mergeCell ref="S5:S6"/>
    <mergeCell ref="O4:V4"/>
    <mergeCell ref="W4:AD4"/>
    <mergeCell ref="AM4:AT4"/>
    <mergeCell ref="AU4:BB4"/>
    <mergeCell ref="BC4:BJ4"/>
    <mergeCell ref="BK4:BR4"/>
    <mergeCell ref="BS4:BZ4"/>
    <mergeCell ref="CY4:DF4"/>
    <mergeCell ref="DG4:DN4"/>
    <mergeCell ref="CI4:CP4"/>
    <mergeCell ref="AE4:AL4"/>
    <mergeCell ref="DO4:DV4"/>
    <mergeCell ref="DW4:ED4"/>
    <mergeCell ref="CA4:CH4"/>
    <mergeCell ref="CQ4:CX4"/>
    <mergeCell ref="EG4:EN4"/>
    <mergeCell ref="EM5:EM6"/>
    <mergeCell ref="EN5:EN6"/>
    <mergeCell ref="EJ5:EJ6"/>
    <mergeCell ref="EK5:EK6"/>
    <mergeCell ref="EL5:EL6"/>
    <mergeCell ref="DL5:DL6"/>
    <mergeCell ref="DE5:DE6"/>
    <mergeCell ref="DF5:DF6"/>
    <mergeCell ref="DM5:DM6"/>
    <mergeCell ref="DA5:DA6"/>
    <mergeCell ref="DB5:DB6"/>
    <mergeCell ref="DC5:DC6"/>
    <mergeCell ref="DD5:DD6"/>
    <mergeCell ref="DG5:DG6"/>
    <mergeCell ref="DH5:DH6"/>
    <mergeCell ref="DI5:DI6"/>
    <mergeCell ref="DJ5:DJ6"/>
    <mergeCell ref="DK5:DK6"/>
    <mergeCell ref="CO5:CO6"/>
  </mergeCells>
  <conditionalFormatting sqref="G7 G46">
    <cfRule type="expression" dxfId="87" priority="3">
      <formula>AND($B7&lt;&gt;"",$B8="")</formula>
    </cfRule>
    <cfRule type="expression" dxfId="86" priority="4">
      <formula>$B7=""</formula>
    </cfRule>
  </conditionalFormatting>
  <conditionalFormatting sqref="G8">
    <cfRule type="expression" dxfId="85" priority="5">
      <formula>AND($B9&lt;&gt;"",$B10="")</formula>
    </cfRule>
    <cfRule type="expression" dxfId="84" priority="6">
      <formula>$B9=""</formula>
    </cfRule>
  </conditionalFormatting>
  <conditionalFormatting sqref="G9">
    <cfRule type="expression" dxfId="83" priority="7">
      <formula>AND($B12&lt;&gt;"",$B13="")</formula>
    </cfRule>
    <cfRule type="expression" dxfId="82" priority="8">
      <formula>$B12=""</formula>
    </cfRule>
  </conditionalFormatting>
  <conditionalFormatting sqref="G10:G12">
    <cfRule type="expression" dxfId="81" priority="9">
      <formula>AND($B16&lt;&gt;"",$B17="")</formula>
    </cfRule>
    <cfRule type="expression" dxfId="80" priority="10">
      <formula>$B16=""</formula>
    </cfRule>
  </conditionalFormatting>
  <conditionalFormatting sqref="G13">
    <cfRule type="expression" dxfId="79" priority="11">
      <formula>AND($B21&lt;&gt;"",$B22="")</formula>
    </cfRule>
    <cfRule type="expression" dxfId="78" priority="12">
      <formula>$B21=""</formula>
    </cfRule>
  </conditionalFormatting>
  <conditionalFormatting sqref="G14:G15">
    <cfRule type="expression" dxfId="77" priority="13">
      <formula>AND($B23&lt;&gt;"",$B24="")</formula>
    </cfRule>
    <cfRule type="expression" dxfId="76" priority="14">
      <formula>$B23=""</formula>
    </cfRule>
  </conditionalFormatting>
  <conditionalFormatting sqref="G16:G17">
    <cfRule type="expression" dxfId="75" priority="15">
      <formula>AND($B27&lt;&gt;"",$B28="")</formula>
    </cfRule>
    <cfRule type="expression" dxfId="74" priority="16">
      <formula>$B27=""</formula>
    </cfRule>
  </conditionalFormatting>
  <conditionalFormatting sqref="G18:G20">
    <cfRule type="expression" dxfId="73" priority="17">
      <formula>AND($B31&lt;&gt;"",$B32="")</formula>
    </cfRule>
    <cfRule type="expression" dxfId="72" priority="18">
      <formula>$B31=""</formula>
    </cfRule>
  </conditionalFormatting>
  <conditionalFormatting sqref="G21:G22">
    <cfRule type="expression" dxfId="71" priority="19">
      <formula>AND($B36&lt;&gt;"",$B37="")</formula>
    </cfRule>
    <cfRule type="expression" dxfId="70" priority="20">
      <formula>$B36=""</formula>
    </cfRule>
  </conditionalFormatting>
  <conditionalFormatting sqref="G23">
    <cfRule type="expression" dxfId="69" priority="21">
      <formula>AND($B39&lt;&gt;"",$B40="")</formula>
    </cfRule>
    <cfRule type="expression" dxfId="68" priority="22">
      <formula>$B39=""</formula>
    </cfRule>
  </conditionalFormatting>
  <conditionalFormatting sqref="G24">
    <cfRule type="expression" dxfId="67" priority="23">
      <formula>AND($B41&lt;&gt;"",$B42="")</formula>
    </cfRule>
    <cfRule type="expression" dxfId="66" priority="24">
      <formula>$B41=""</formula>
    </cfRule>
  </conditionalFormatting>
  <conditionalFormatting sqref="G26">
    <cfRule type="expression" dxfId="65" priority="25">
      <formula>AND($B44&lt;&gt;"",$B45="")</formula>
    </cfRule>
    <cfRule type="expression" dxfId="64" priority="26">
      <formula>$B44=""</formula>
    </cfRule>
  </conditionalFormatting>
  <conditionalFormatting sqref="G29">
    <cfRule type="expression" dxfId="63" priority="27">
      <formula>AND($B8&lt;&gt;"",$B9="")</formula>
    </cfRule>
    <cfRule type="expression" dxfId="62" priority="28">
      <formula>$B8=""</formula>
    </cfRule>
  </conditionalFormatting>
  <conditionalFormatting sqref="G30:G31">
    <cfRule type="expression" dxfId="61" priority="29">
      <formula>AND($B10&lt;&gt;"",$B11="")</formula>
    </cfRule>
    <cfRule type="expression" dxfId="60" priority="30">
      <formula>$B10=""</formula>
    </cfRule>
  </conditionalFormatting>
  <conditionalFormatting sqref="G32:G34">
    <cfRule type="expression" dxfId="59" priority="31">
      <formula>AND($B13&lt;&gt;"",$B14="")</formula>
    </cfRule>
    <cfRule type="expression" dxfId="58" priority="32">
      <formula>$B13=""</formula>
    </cfRule>
  </conditionalFormatting>
  <conditionalFormatting sqref="G35">
    <cfRule type="expression" dxfId="57" priority="33">
      <formula>AND($B47&lt;&gt;"",$B48="")</formula>
    </cfRule>
    <cfRule type="expression" dxfId="56" priority="34">
      <formula>$B47=""</formula>
    </cfRule>
  </conditionalFormatting>
  <conditionalFormatting sqref="G36:G37">
    <cfRule type="expression" dxfId="55" priority="35">
      <formula>AND($B19&lt;&gt;"",$B20="")</formula>
    </cfRule>
    <cfRule type="expression" dxfId="54" priority="36">
      <formula>$B19=""</formula>
    </cfRule>
  </conditionalFormatting>
  <conditionalFormatting sqref="G38">
    <cfRule type="expression" dxfId="53" priority="37">
      <formula>AND($B22&lt;&gt;"",$B23="")</formula>
    </cfRule>
    <cfRule type="expression" dxfId="52" priority="38">
      <formula>$B22=""</formula>
    </cfRule>
  </conditionalFormatting>
  <conditionalFormatting sqref="G39:G40">
    <cfRule type="expression" dxfId="51" priority="39">
      <formula>AND($B25&lt;&gt;"",$B26="")</formula>
    </cfRule>
    <cfRule type="expression" dxfId="50" priority="40">
      <formula>$B25=""</formula>
    </cfRule>
  </conditionalFormatting>
  <conditionalFormatting sqref="G41:G42">
    <cfRule type="expression" dxfId="49" priority="41">
      <formula>AND($B29&lt;&gt;"",$B30="")</formula>
    </cfRule>
    <cfRule type="expression" dxfId="48" priority="42">
      <formula>$B29=""</formula>
    </cfRule>
  </conditionalFormatting>
  <conditionalFormatting sqref="G43:G44">
    <cfRule type="expression" dxfId="47" priority="43">
      <formula>AND($B34&lt;&gt;"",$B35="")</formula>
    </cfRule>
    <cfRule type="expression" dxfId="46" priority="44">
      <formula>$B34=""</formula>
    </cfRule>
  </conditionalFormatting>
  <conditionalFormatting sqref="G45 G49:G50">
    <cfRule type="expression" dxfId="45" priority="45">
      <formula>AND($B38&lt;&gt;"",$B39="")</formula>
    </cfRule>
    <cfRule type="expression" dxfId="44" priority="46">
      <formula>$B38=""</formula>
    </cfRule>
  </conditionalFormatting>
  <conditionalFormatting sqref="G48">
    <cfRule type="expression" dxfId="43" priority="47">
      <formula>AND($B40&lt;&gt;"",$B41="")</formula>
    </cfRule>
    <cfRule type="expression" dxfId="42" priority="48">
      <formula>$B40=""</formula>
    </cfRule>
  </conditionalFormatting>
  <conditionalFormatting sqref="G51">
    <cfRule type="expression" dxfId="41" priority="49">
      <formula>AND($B45&lt;&gt;"",$B46="")</formula>
    </cfRule>
    <cfRule type="expression" dxfId="40" priority="50">
      <formula>$B45=""</formula>
    </cfRule>
  </conditionalFormatting>
  <conditionalFormatting sqref="G47 I47">
    <cfRule type="expression" dxfId="39" priority="1">
      <formula>AND($B47&lt;&gt;"",$B48="")</formula>
    </cfRule>
    <cfRule type="expression" dxfId="38" priority="2">
      <formula>$B47=""</formula>
    </cfRule>
  </conditionalFormatting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AX51"/>
  <sheetViews>
    <sheetView zoomScale="95" zoomScaleNormal="95" workbookViewId="0">
      <pane xSplit="2" ySplit="6" topLeftCell="S7" activePane="bottomRight" state="frozen"/>
      <selection pane="topRight" activeCell="C1" sqref="C1"/>
      <selection pane="bottomLeft" activeCell="A7" sqref="A7"/>
      <selection pane="bottomRight" activeCell="AK9" sqref="AK9"/>
    </sheetView>
  </sheetViews>
  <sheetFormatPr defaultRowHeight="15" x14ac:dyDescent="0.25"/>
  <cols>
    <col min="2" max="2" width="28.5703125" bestFit="1" customWidth="1"/>
  </cols>
  <sheetData>
    <row r="2" spans="1:50" ht="21" x14ac:dyDescent="0.35">
      <c r="G2" s="17" t="s">
        <v>31</v>
      </c>
    </row>
    <row r="3" spans="1:50" ht="15.75" thickBot="1" x14ac:dyDescent="0.3"/>
    <row r="4" spans="1:50" x14ac:dyDescent="0.25">
      <c r="A4" s="163" t="s">
        <v>16</v>
      </c>
      <c r="B4" s="163" t="s">
        <v>17</v>
      </c>
      <c r="C4" s="161" t="s">
        <v>91</v>
      </c>
      <c r="D4" s="162"/>
      <c r="E4" s="169"/>
      <c r="F4" s="161" t="s">
        <v>1</v>
      </c>
      <c r="G4" s="162"/>
      <c r="H4" s="169"/>
      <c r="I4" s="161" t="s">
        <v>0</v>
      </c>
      <c r="J4" s="162"/>
      <c r="K4" s="169"/>
      <c r="L4" s="161" t="s">
        <v>2</v>
      </c>
      <c r="M4" s="162"/>
      <c r="N4" s="169"/>
      <c r="O4" s="161" t="s">
        <v>3</v>
      </c>
      <c r="P4" s="162"/>
      <c r="Q4" s="169"/>
      <c r="R4" s="161" t="s">
        <v>4</v>
      </c>
      <c r="S4" s="162"/>
      <c r="T4" s="169"/>
      <c r="U4" s="161" t="s">
        <v>5</v>
      </c>
      <c r="V4" s="162"/>
      <c r="W4" s="169"/>
      <c r="X4" s="161" t="s">
        <v>6</v>
      </c>
      <c r="Y4" s="162"/>
      <c r="Z4" s="169"/>
      <c r="AA4" s="161" t="s">
        <v>8</v>
      </c>
      <c r="AB4" s="162"/>
      <c r="AC4" s="169"/>
      <c r="AD4" s="161" t="s">
        <v>9</v>
      </c>
      <c r="AE4" s="162"/>
      <c r="AF4" s="169"/>
      <c r="AG4" s="161" t="s">
        <v>10</v>
      </c>
      <c r="AH4" s="162"/>
      <c r="AI4" s="169"/>
      <c r="AJ4" s="161" t="s">
        <v>11</v>
      </c>
      <c r="AK4" s="162"/>
      <c r="AL4" s="169"/>
      <c r="AM4" s="161" t="s">
        <v>12</v>
      </c>
      <c r="AN4" s="162"/>
      <c r="AO4" s="169"/>
      <c r="AP4" s="161" t="s">
        <v>13</v>
      </c>
      <c r="AQ4" s="162"/>
      <c r="AR4" s="169"/>
      <c r="AS4" s="161" t="s">
        <v>14</v>
      </c>
      <c r="AT4" s="162"/>
      <c r="AU4" s="169"/>
      <c r="AV4" s="161" t="s">
        <v>233</v>
      </c>
      <c r="AW4" s="162"/>
      <c r="AX4" s="169"/>
    </row>
    <row r="5" spans="1:50" x14ac:dyDescent="0.25">
      <c r="A5" s="155"/>
      <c r="B5" s="155"/>
      <c r="C5" s="164"/>
      <c r="D5" s="170"/>
      <c r="E5" s="160"/>
      <c r="F5" s="164"/>
      <c r="G5" s="170"/>
      <c r="H5" s="160"/>
      <c r="I5" s="164"/>
      <c r="J5" s="170"/>
      <c r="K5" s="160"/>
      <c r="L5" s="164"/>
      <c r="M5" s="170"/>
      <c r="N5" s="160"/>
      <c r="O5" s="164"/>
      <c r="P5" s="170"/>
      <c r="Q5" s="160"/>
      <c r="R5" s="164"/>
      <c r="S5" s="170"/>
      <c r="T5" s="160"/>
      <c r="U5" s="164"/>
      <c r="V5" s="170"/>
      <c r="W5" s="160"/>
      <c r="X5" s="164"/>
      <c r="Y5" s="170"/>
      <c r="Z5" s="160"/>
      <c r="AA5" s="164"/>
      <c r="AB5" s="170"/>
      <c r="AC5" s="160"/>
      <c r="AD5" s="164"/>
      <c r="AE5" s="170"/>
      <c r="AF5" s="160"/>
      <c r="AG5" s="164"/>
      <c r="AH5" s="170"/>
      <c r="AI5" s="160"/>
      <c r="AJ5" s="164"/>
      <c r="AK5" s="170"/>
      <c r="AL5" s="160"/>
      <c r="AM5" s="164"/>
      <c r="AN5" s="170"/>
      <c r="AO5" s="160"/>
      <c r="AP5" s="164"/>
      <c r="AQ5" s="170"/>
      <c r="AR5" s="160"/>
      <c r="AS5" s="164"/>
      <c r="AT5" s="170"/>
      <c r="AU5" s="160"/>
      <c r="AV5" s="164"/>
      <c r="AW5" s="170"/>
      <c r="AX5" s="160"/>
    </row>
    <row r="6" spans="1:50" ht="15.75" thickBot="1" x14ac:dyDescent="0.3">
      <c r="A6" s="171"/>
      <c r="B6" s="172"/>
      <c r="C6" s="8" t="s">
        <v>29</v>
      </c>
      <c r="D6" s="8" t="s">
        <v>30</v>
      </c>
      <c r="E6" s="3" t="s">
        <v>21</v>
      </c>
      <c r="F6" s="9" t="s">
        <v>29</v>
      </c>
      <c r="G6" s="8" t="s">
        <v>30</v>
      </c>
      <c r="H6" s="3" t="s">
        <v>21</v>
      </c>
      <c r="I6" s="8" t="s">
        <v>29</v>
      </c>
      <c r="J6" s="8" t="s">
        <v>30</v>
      </c>
      <c r="K6" s="3" t="s">
        <v>21</v>
      </c>
      <c r="L6" s="8" t="s">
        <v>29</v>
      </c>
      <c r="M6" s="8" t="s">
        <v>30</v>
      </c>
      <c r="N6" s="3" t="s">
        <v>21</v>
      </c>
      <c r="O6" s="8" t="s">
        <v>29</v>
      </c>
      <c r="P6" s="8" t="s">
        <v>30</v>
      </c>
      <c r="Q6" s="3" t="s">
        <v>21</v>
      </c>
      <c r="R6" s="8" t="s">
        <v>29</v>
      </c>
      <c r="S6" s="8" t="s">
        <v>30</v>
      </c>
      <c r="T6" s="3" t="s">
        <v>21</v>
      </c>
      <c r="U6" s="8" t="s">
        <v>29</v>
      </c>
      <c r="V6" s="8" t="s">
        <v>30</v>
      </c>
      <c r="W6" s="3" t="s">
        <v>21</v>
      </c>
      <c r="X6" s="8" t="s">
        <v>29</v>
      </c>
      <c r="Y6" s="8" t="s">
        <v>30</v>
      </c>
      <c r="Z6" s="3" t="s">
        <v>21</v>
      </c>
      <c r="AA6" s="8" t="s">
        <v>29</v>
      </c>
      <c r="AB6" s="8" t="s">
        <v>30</v>
      </c>
      <c r="AC6" s="3" t="s">
        <v>21</v>
      </c>
      <c r="AD6" s="8" t="s">
        <v>29</v>
      </c>
      <c r="AE6" s="8" t="s">
        <v>30</v>
      </c>
      <c r="AF6" s="3" t="s">
        <v>21</v>
      </c>
      <c r="AG6" s="8" t="s">
        <v>29</v>
      </c>
      <c r="AH6" s="8" t="s">
        <v>30</v>
      </c>
      <c r="AI6" s="3" t="s">
        <v>21</v>
      </c>
      <c r="AJ6" s="8" t="s">
        <v>29</v>
      </c>
      <c r="AK6" s="8" t="s">
        <v>30</v>
      </c>
      <c r="AL6" s="3" t="s">
        <v>21</v>
      </c>
      <c r="AM6" s="8" t="s">
        <v>29</v>
      </c>
      <c r="AN6" s="8" t="s">
        <v>30</v>
      </c>
      <c r="AO6" s="3" t="s">
        <v>21</v>
      </c>
      <c r="AP6" s="8" t="s">
        <v>29</v>
      </c>
      <c r="AQ6" s="8" t="s">
        <v>30</v>
      </c>
      <c r="AR6" s="3" t="s">
        <v>21</v>
      </c>
      <c r="AS6" s="8" t="s">
        <v>29</v>
      </c>
      <c r="AT6" s="8" t="s">
        <v>30</v>
      </c>
      <c r="AU6" s="3" t="s">
        <v>21</v>
      </c>
      <c r="AV6" s="8" t="s">
        <v>29</v>
      </c>
      <c r="AW6" s="8" t="s">
        <v>30</v>
      </c>
      <c r="AX6" s="3" t="s">
        <v>21</v>
      </c>
    </row>
    <row r="7" spans="1:50" x14ac:dyDescent="0.25">
      <c r="A7" s="2">
        <v>1</v>
      </c>
      <c r="B7" s="81" t="s">
        <v>93</v>
      </c>
      <c r="C7" s="12"/>
      <c r="D7" s="12">
        <v>87.5</v>
      </c>
      <c r="E7" s="23">
        <f t="shared" ref="E7:E24" si="0">AVERAGE(C7:D7)</f>
        <v>87.5</v>
      </c>
      <c r="F7" s="13"/>
      <c r="G7" s="12"/>
      <c r="H7" s="23" t="e">
        <f t="shared" ref="H7:H24" si="1">AVERAGE(F7:G7)</f>
        <v>#DIV/0!</v>
      </c>
      <c r="I7" s="12"/>
      <c r="J7" s="12"/>
      <c r="K7" s="23" t="e">
        <f t="shared" ref="K7:K24" si="2">AVERAGE(I7:J7)</f>
        <v>#DIV/0!</v>
      </c>
      <c r="L7" s="12"/>
      <c r="M7" s="45">
        <v>79.5</v>
      </c>
      <c r="N7" s="23">
        <f t="shared" ref="N7:N24" si="3">AVERAGE(L7:M7)</f>
        <v>79.5</v>
      </c>
      <c r="O7" s="12"/>
      <c r="P7" s="12"/>
      <c r="Q7" s="23" t="e">
        <f t="shared" ref="Q7:Q24" si="4">AVERAGE(O7:P7)</f>
        <v>#DIV/0!</v>
      </c>
      <c r="R7" s="12"/>
      <c r="S7" s="12">
        <v>80</v>
      </c>
      <c r="T7" s="23">
        <f t="shared" ref="T7:T24" si="5">AVERAGE(R7:S7)</f>
        <v>80</v>
      </c>
      <c r="U7" s="12"/>
      <c r="V7" s="12"/>
      <c r="W7" s="23" t="e">
        <f t="shared" ref="W7:W24" si="6">AVERAGE(U7:V7)</f>
        <v>#DIV/0!</v>
      </c>
      <c r="X7" s="12"/>
      <c r="Y7" s="12">
        <v>78.5</v>
      </c>
      <c r="Z7" s="23">
        <f t="shared" ref="Z7:Z24" si="7">AVERAGE(X7:Y7)</f>
        <v>78.5</v>
      </c>
      <c r="AA7" s="12"/>
      <c r="AB7" s="12">
        <v>80</v>
      </c>
      <c r="AC7" s="23">
        <f t="shared" ref="AC7:AC24" si="8">AVERAGE(AA7:AB7)</f>
        <v>80</v>
      </c>
      <c r="AD7" s="12"/>
      <c r="AE7" s="12">
        <v>90</v>
      </c>
      <c r="AF7" s="23">
        <f t="shared" ref="AF7:AF24" si="9">AVERAGE(AD7:AE7)</f>
        <v>90</v>
      </c>
      <c r="AG7" s="12"/>
      <c r="AH7" s="12">
        <v>79</v>
      </c>
      <c r="AI7" s="23">
        <f t="shared" ref="AI7:AI24" si="10">AVERAGE(AG7:AH7)</f>
        <v>79</v>
      </c>
      <c r="AJ7" s="12"/>
      <c r="AK7" s="45">
        <v>84.5</v>
      </c>
      <c r="AL7" s="23">
        <f t="shared" ref="AL7:AL24" si="11">AVERAGE(AJ7:AK7)</f>
        <v>84.5</v>
      </c>
      <c r="AM7" s="12"/>
      <c r="AN7" s="12"/>
      <c r="AO7" s="23" t="e">
        <f t="shared" ref="AO7:AO24" si="12">AVERAGE(AM7:AN7)</f>
        <v>#DIV/0!</v>
      </c>
      <c r="AP7" s="12"/>
      <c r="AQ7" s="45">
        <v>85.25</v>
      </c>
      <c r="AR7" s="23">
        <f t="shared" ref="AR7:AR24" si="13">AVERAGE(AP7:AQ7)</f>
        <v>85.25</v>
      </c>
      <c r="AS7" s="12"/>
      <c r="AT7" s="12"/>
      <c r="AU7" s="23" t="e">
        <f t="shared" ref="AU7:AU24" si="14">AVERAGE(AS7:AT7)</f>
        <v>#DIV/0!</v>
      </c>
      <c r="AV7" s="12"/>
      <c r="AW7" s="12">
        <v>82</v>
      </c>
      <c r="AX7" s="23">
        <f t="shared" ref="AX7:AX24" si="15">AVERAGE(AV7:AW7)</f>
        <v>82</v>
      </c>
    </row>
    <row r="8" spans="1:50" x14ac:dyDescent="0.25">
      <c r="A8" s="1">
        <v>2</v>
      </c>
      <c r="B8" s="82" t="s">
        <v>94</v>
      </c>
      <c r="C8" s="14"/>
      <c r="D8" s="14">
        <v>86</v>
      </c>
      <c r="E8" s="22">
        <f t="shared" si="0"/>
        <v>86</v>
      </c>
      <c r="F8" s="15"/>
      <c r="G8" s="14"/>
      <c r="H8" s="22" t="e">
        <f t="shared" si="1"/>
        <v>#DIV/0!</v>
      </c>
      <c r="I8" s="14"/>
      <c r="J8" s="14"/>
      <c r="K8" s="22" t="e">
        <f t="shared" si="2"/>
        <v>#DIV/0!</v>
      </c>
      <c r="L8" s="14"/>
      <c r="M8" s="45">
        <v>79.5</v>
      </c>
      <c r="N8" s="22">
        <f t="shared" si="3"/>
        <v>79.5</v>
      </c>
      <c r="O8" s="14"/>
      <c r="P8" s="14"/>
      <c r="Q8" s="22" t="e">
        <f t="shared" si="4"/>
        <v>#DIV/0!</v>
      </c>
      <c r="R8" s="14"/>
      <c r="S8" s="14">
        <v>81</v>
      </c>
      <c r="T8" s="22">
        <f t="shared" si="5"/>
        <v>81</v>
      </c>
      <c r="U8" s="14"/>
      <c r="V8" s="14"/>
      <c r="W8" s="22" t="e">
        <f t="shared" si="6"/>
        <v>#DIV/0!</v>
      </c>
      <c r="X8" s="14"/>
      <c r="Y8" s="14">
        <v>77.5</v>
      </c>
      <c r="Z8" s="22">
        <f t="shared" si="7"/>
        <v>77.5</v>
      </c>
      <c r="AA8" s="14"/>
      <c r="AB8" s="14">
        <v>81</v>
      </c>
      <c r="AC8" s="22">
        <f t="shared" si="8"/>
        <v>81</v>
      </c>
      <c r="AD8" s="14"/>
      <c r="AE8" s="14">
        <v>88.75</v>
      </c>
      <c r="AF8" s="22">
        <f t="shared" si="9"/>
        <v>88.75</v>
      </c>
      <c r="AG8" s="14"/>
      <c r="AH8" s="14">
        <v>79</v>
      </c>
      <c r="AI8" s="22">
        <f t="shared" si="10"/>
        <v>79</v>
      </c>
      <c r="AJ8" s="14"/>
      <c r="AK8" s="45">
        <v>76</v>
      </c>
      <c r="AL8" s="22">
        <f t="shared" si="11"/>
        <v>76</v>
      </c>
      <c r="AM8" s="14"/>
      <c r="AN8" s="14"/>
      <c r="AO8" s="22" t="e">
        <f t="shared" si="12"/>
        <v>#DIV/0!</v>
      </c>
      <c r="AP8" s="14"/>
      <c r="AQ8" s="45">
        <v>85.75</v>
      </c>
      <c r="AR8" s="22">
        <f t="shared" si="13"/>
        <v>85.75</v>
      </c>
      <c r="AS8" s="14"/>
      <c r="AT8" s="14"/>
      <c r="AU8" s="22" t="e">
        <f t="shared" si="14"/>
        <v>#DIV/0!</v>
      </c>
      <c r="AV8" s="14"/>
      <c r="AW8" s="14">
        <v>76.5</v>
      </c>
      <c r="AX8" s="22">
        <f t="shared" si="15"/>
        <v>76.5</v>
      </c>
    </row>
    <row r="9" spans="1:50" x14ac:dyDescent="0.25">
      <c r="A9" s="1">
        <v>3</v>
      </c>
      <c r="B9" s="82" t="s">
        <v>95</v>
      </c>
      <c r="C9" s="14"/>
      <c r="D9" s="14">
        <v>92.25</v>
      </c>
      <c r="E9" s="22">
        <f t="shared" si="0"/>
        <v>92.25</v>
      </c>
      <c r="F9" s="15"/>
      <c r="G9" s="14"/>
      <c r="H9" s="22" t="e">
        <f t="shared" si="1"/>
        <v>#DIV/0!</v>
      </c>
      <c r="I9" s="14"/>
      <c r="J9" s="14"/>
      <c r="K9" s="22" t="e">
        <f t="shared" si="2"/>
        <v>#DIV/0!</v>
      </c>
      <c r="L9" s="14"/>
      <c r="M9" s="45">
        <v>92.5</v>
      </c>
      <c r="N9" s="22">
        <f t="shared" si="3"/>
        <v>92.5</v>
      </c>
      <c r="O9" s="14"/>
      <c r="P9" s="14"/>
      <c r="Q9" s="22" t="e">
        <f t="shared" si="4"/>
        <v>#DIV/0!</v>
      </c>
      <c r="R9" s="14"/>
      <c r="S9" s="14">
        <v>86</v>
      </c>
      <c r="T9" s="22">
        <f t="shared" si="5"/>
        <v>86</v>
      </c>
      <c r="U9" s="14"/>
      <c r="V9" s="14"/>
      <c r="W9" s="22" t="e">
        <f t="shared" si="6"/>
        <v>#DIV/0!</v>
      </c>
      <c r="X9" s="14"/>
      <c r="Y9" s="14">
        <v>83.25</v>
      </c>
      <c r="Z9" s="22">
        <f t="shared" si="7"/>
        <v>83.25</v>
      </c>
      <c r="AA9" s="14"/>
      <c r="AB9" s="14">
        <v>86</v>
      </c>
      <c r="AC9" s="22">
        <f t="shared" si="8"/>
        <v>86</v>
      </c>
      <c r="AD9" s="14"/>
      <c r="AE9" s="14">
        <v>90</v>
      </c>
      <c r="AF9" s="22">
        <f t="shared" si="9"/>
        <v>90</v>
      </c>
      <c r="AG9" s="14"/>
      <c r="AH9" s="14">
        <v>87</v>
      </c>
      <c r="AI9" s="22">
        <f t="shared" si="10"/>
        <v>87</v>
      </c>
      <c r="AJ9" s="14"/>
      <c r="AK9" s="45">
        <v>91.25</v>
      </c>
      <c r="AL9" s="22">
        <f t="shared" si="11"/>
        <v>91.25</v>
      </c>
      <c r="AM9" s="14"/>
      <c r="AN9" s="14"/>
      <c r="AO9" s="22" t="e">
        <f t="shared" si="12"/>
        <v>#DIV/0!</v>
      </c>
      <c r="AP9" s="14"/>
      <c r="AQ9" s="45">
        <v>93</v>
      </c>
      <c r="AR9" s="22">
        <f t="shared" si="13"/>
        <v>93</v>
      </c>
      <c r="AS9" s="14"/>
      <c r="AT9" s="14"/>
      <c r="AU9" s="22" t="e">
        <f t="shared" si="14"/>
        <v>#DIV/0!</v>
      </c>
      <c r="AV9" s="14"/>
      <c r="AW9" s="14">
        <v>87.5</v>
      </c>
      <c r="AX9" s="22">
        <f t="shared" si="15"/>
        <v>87.5</v>
      </c>
    </row>
    <row r="10" spans="1:50" x14ac:dyDescent="0.25">
      <c r="A10" s="1">
        <v>4</v>
      </c>
      <c r="B10" s="82" t="s">
        <v>96</v>
      </c>
      <c r="C10" s="14"/>
      <c r="D10" s="14">
        <v>90.5</v>
      </c>
      <c r="E10" s="22">
        <f t="shared" si="0"/>
        <v>90.5</v>
      </c>
      <c r="F10" s="15"/>
      <c r="G10" s="14"/>
      <c r="H10" s="22" t="e">
        <f t="shared" si="1"/>
        <v>#DIV/0!</v>
      </c>
      <c r="I10" s="14"/>
      <c r="J10" s="14"/>
      <c r="K10" s="22" t="e">
        <f t="shared" si="2"/>
        <v>#DIV/0!</v>
      </c>
      <c r="L10" s="14"/>
      <c r="M10" s="45">
        <v>91.25</v>
      </c>
      <c r="N10" s="22">
        <f t="shared" si="3"/>
        <v>91.25</v>
      </c>
      <c r="O10" s="14"/>
      <c r="P10" s="14"/>
      <c r="Q10" s="22" t="e">
        <f t="shared" si="4"/>
        <v>#DIV/0!</v>
      </c>
      <c r="R10" s="14"/>
      <c r="S10" s="14">
        <v>90</v>
      </c>
      <c r="T10" s="22">
        <f t="shared" si="5"/>
        <v>90</v>
      </c>
      <c r="U10" s="14"/>
      <c r="V10" s="14"/>
      <c r="W10" s="22" t="e">
        <f t="shared" si="6"/>
        <v>#DIV/0!</v>
      </c>
      <c r="X10" s="14"/>
      <c r="Y10" s="14">
        <v>81.5</v>
      </c>
      <c r="Z10" s="22">
        <f t="shared" si="7"/>
        <v>81.5</v>
      </c>
      <c r="AA10" s="14"/>
      <c r="AB10" s="14">
        <v>90</v>
      </c>
      <c r="AC10" s="22">
        <f t="shared" si="8"/>
        <v>90</v>
      </c>
      <c r="AD10" s="14"/>
      <c r="AE10" s="14">
        <v>88.75</v>
      </c>
      <c r="AF10" s="22">
        <f t="shared" si="9"/>
        <v>88.75</v>
      </c>
      <c r="AG10" s="14"/>
      <c r="AH10" s="14">
        <v>83</v>
      </c>
      <c r="AI10" s="22">
        <f t="shared" si="10"/>
        <v>83</v>
      </c>
      <c r="AJ10" s="14"/>
      <c r="AK10" s="45">
        <v>91.25</v>
      </c>
      <c r="AL10" s="22">
        <f t="shared" si="11"/>
        <v>91.25</v>
      </c>
      <c r="AM10" s="14"/>
      <c r="AN10" s="14"/>
      <c r="AO10" s="22" t="e">
        <f t="shared" si="12"/>
        <v>#DIV/0!</v>
      </c>
      <c r="AP10" s="14"/>
      <c r="AQ10" s="45">
        <v>92.25</v>
      </c>
      <c r="AR10" s="22">
        <f t="shared" si="13"/>
        <v>92.25</v>
      </c>
      <c r="AS10" s="14"/>
      <c r="AT10" s="14"/>
      <c r="AU10" s="22" t="e">
        <f t="shared" si="14"/>
        <v>#DIV/0!</v>
      </c>
      <c r="AV10" s="14"/>
      <c r="AW10" s="14">
        <v>87</v>
      </c>
      <c r="AX10" s="22">
        <f t="shared" si="15"/>
        <v>87</v>
      </c>
    </row>
    <row r="11" spans="1:50" x14ac:dyDescent="0.25">
      <c r="A11" s="1">
        <v>5</v>
      </c>
      <c r="B11" s="82" t="s">
        <v>97</v>
      </c>
      <c r="C11" s="14"/>
      <c r="D11" s="14">
        <v>87</v>
      </c>
      <c r="E11" s="22">
        <f t="shared" si="0"/>
        <v>87</v>
      </c>
      <c r="F11" s="15"/>
      <c r="G11" s="14"/>
      <c r="H11" s="22" t="e">
        <f t="shared" si="1"/>
        <v>#DIV/0!</v>
      </c>
      <c r="I11" s="14"/>
      <c r="J11" s="14"/>
      <c r="K11" s="22" t="e">
        <f t="shared" si="2"/>
        <v>#DIV/0!</v>
      </c>
      <c r="L11" s="14"/>
      <c r="M11" s="45">
        <v>83.75</v>
      </c>
      <c r="N11" s="22">
        <f t="shared" si="3"/>
        <v>83.75</v>
      </c>
      <c r="O11" s="14"/>
      <c r="P11" s="14"/>
      <c r="Q11" s="22" t="e">
        <f t="shared" si="4"/>
        <v>#DIV/0!</v>
      </c>
      <c r="R11" s="14"/>
      <c r="S11" s="14">
        <v>84</v>
      </c>
      <c r="T11" s="22">
        <f t="shared" si="5"/>
        <v>84</v>
      </c>
      <c r="U11" s="14"/>
      <c r="V11" s="14"/>
      <c r="W11" s="22" t="e">
        <f t="shared" si="6"/>
        <v>#DIV/0!</v>
      </c>
      <c r="X11" s="14"/>
      <c r="Y11" s="14">
        <v>78</v>
      </c>
      <c r="Z11" s="22">
        <f t="shared" si="7"/>
        <v>78</v>
      </c>
      <c r="AA11" s="14"/>
      <c r="AB11" s="14">
        <v>84</v>
      </c>
      <c r="AC11" s="22">
        <f t="shared" si="8"/>
        <v>84</v>
      </c>
      <c r="AD11" s="14"/>
      <c r="AE11" s="14">
        <v>88.75</v>
      </c>
      <c r="AF11" s="22">
        <f t="shared" si="9"/>
        <v>88.75</v>
      </c>
      <c r="AG11" s="14"/>
      <c r="AH11" s="14">
        <v>81</v>
      </c>
      <c r="AI11" s="22">
        <f t="shared" si="10"/>
        <v>81</v>
      </c>
      <c r="AJ11" s="14"/>
      <c r="AK11" s="45">
        <v>85.5</v>
      </c>
      <c r="AL11" s="22">
        <f t="shared" si="11"/>
        <v>85.5</v>
      </c>
      <c r="AM11" s="14"/>
      <c r="AN11" s="14"/>
      <c r="AO11" s="22" t="e">
        <f t="shared" si="12"/>
        <v>#DIV/0!</v>
      </c>
      <c r="AP11" s="14"/>
      <c r="AQ11" s="45">
        <v>86.5</v>
      </c>
      <c r="AR11" s="22">
        <f t="shared" si="13"/>
        <v>86.5</v>
      </c>
      <c r="AS11" s="14"/>
      <c r="AT11" s="14"/>
      <c r="AU11" s="22" t="e">
        <f t="shared" si="14"/>
        <v>#DIV/0!</v>
      </c>
      <c r="AV11" s="14"/>
      <c r="AW11" s="14">
        <v>86.75</v>
      </c>
      <c r="AX11" s="22">
        <f t="shared" si="15"/>
        <v>86.75</v>
      </c>
    </row>
    <row r="12" spans="1:50" x14ac:dyDescent="0.25">
      <c r="A12" s="1">
        <v>6</v>
      </c>
      <c r="B12" s="81" t="s">
        <v>98</v>
      </c>
      <c r="C12" s="14"/>
      <c r="D12" s="14">
        <v>95.25</v>
      </c>
      <c r="E12" s="22">
        <f t="shared" si="0"/>
        <v>95.25</v>
      </c>
      <c r="F12" s="15"/>
      <c r="G12" s="14"/>
      <c r="H12" s="22" t="e">
        <f t="shared" si="1"/>
        <v>#DIV/0!</v>
      </c>
      <c r="I12" s="14"/>
      <c r="J12" s="14"/>
      <c r="K12" s="22" t="e">
        <f t="shared" si="2"/>
        <v>#DIV/0!</v>
      </c>
      <c r="L12" s="14"/>
      <c r="M12" s="45">
        <v>88.75</v>
      </c>
      <c r="N12" s="22">
        <f t="shared" si="3"/>
        <v>88.75</v>
      </c>
      <c r="O12" s="14"/>
      <c r="P12" s="14"/>
      <c r="Q12" s="22" t="e">
        <f t="shared" si="4"/>
        <v>#DIV/0!</v>
      </c>
      <c r="R12" s="14"/>
      <c r="S12" s="14">
        <v>91</v>
      </c>
      <c r="T12" s="22">
        <f t="shared" si="5"/>
        <v>91</v>
      </c>
      <c r="U12" s="14"/>
      <c r="V12" s="14"/>
      <c r="W12" s="22" t="e">
        <f t="shared" si="6"/>
        <v>#DIV/0!</v>
      </c>
      <c r="X12" s="14"/>
      <c r="Y12" s="14">
        <v>93.75</v>
      </c>
      <c r="Z12" s="22">
        <f t="shared" si="7"/>
        <v>93.75</v>
      </c>
      <c r="AA12" s="14"/>
      <c r="AB12" s="14">
        <v>91</v>
      </c>
      <c r="AC12" s="22">
        <f t="shared" si="8"/>
        <v>91</v>
      </c>
      <c r="AD12" s="14"/>
      <c r="AE12" s="14">
        <v>88.75</v>
      </c>
      <c r="AF12" s="22">
        <f t="shared" si="9"/>
        <v>88.75</v>
      </c>
      <c r="AG12" s="14"/>
      <c r="AH12" s="14">
        <v>86</v>
      </c>
      <c r="AI12" s="22">
        <f t="shared" si="10"/>
        <v>86</v>
      </c>
      <c r="AJ12" s="14"/>
      <c r="AK12" s="45">
        <v>93.5</v>
      </c>
      <c r="AL12" s="22">
        <f t="shared" si="11"/>
        <v>93.5</v>
      </c>
      <c r="AM12" s="14"/>
      <c r="AN12" s="14"/>
      <c r="AO12" s="22" t="e">
        <f t="shared" si="12"/>
        <v>#DIV/0!</v>
      </c>
      <c r="AP12" s="14"/>
      <c r="AQ12" s="45">
        <v>94.5</v>
      </c>
      <c r="AR12" s="22">
        <f t="shared" si="13"/>
        <v>94.5</v>
      </c>
      <c r="AS12" s="14"/>
      <c r="AT12" s="14"/>
      <c r="AU12" s="22" t="e">
        <f t="shared" si="14"/>
        <v>#DIV/0!</v>
      </c>
      <c r="AV12" s="14"/>
      <c r="AW12" s="14">
        <v>89.25</v>
      </c>
      <c r="AX12" s="22">
        <f t="shared" si="15"/>
        <v>89.25</v>
      </c>
    </row>
    <row r="13" spans="1:50" x14ac:dyDescent="0.25">
      <c r="A13" s="1">
        <v>7</v>
      </c>
      <c r="B13" s="81" t="s">
        <v>99</v>
      </c>
      <c r="C13" s="14"/>
      <c r="D13" s="14">
        <v>94</v>
      </c>
      <c r="E13" s="22">
        <f t="shared" si="0"/>
        <v>94</v>
      </c>
      <c r="F13" s="15"/>
      <c r="G13" s="14"/>
      <c r="H13" s="22" t="e">
        <f t="shared" si="1"/>
        <v>#DIV/0!</v>
      </c>
      <c r="I13" s="14"/>
      <c r="J13" s="14"/>
      <c r="K13" s="22" t="e">
        <f t="shared" si="2"/>
        <v>#DIV/0!</v>
      </c>
      <c r="L13" s="14"/>
      <c r="M13" s="45">
        <v>85</v>
      </c>
      <c r="N13" s="22">
        <f t="shared" si="3"/>
        <v>85</v>
      </c>
      <c r="O13" s="14"/>
      <c r="P13" s="14"/>
      <c r="Q13" s="22" t="e">
        <f t="shared" si="4"/>
        <v>#DIV/0!</v>
      </c>
      <c r="R13" s="14"/>
      <c r="S13" s="14">
        <v>86</v>
      </c>
      <c r="T13" s="22">
        <f t="shared" si="5"/>
        <v>86</v>
      </c>
      <c r="U13" s="14"/>
      <c r="V13" s="14"/>
      <c r="W13" s="22" t="e">
        <f t="shared" si="6"/>
        <v>#DIV/0!</v>
      </c>
      <c r="X13" s="14"/>
      <c r="Y13" s="14">
        <v>80</v>
      </c>
      <c r="Z13" s="22">
        <f t="shared" si="7"/>
        <v>80</v>
      </c>
      <c r="AA13" s="14"/>
      <c r="AB13" s="14">
        <v>86</v>
      </c>
      <c r="AC13" s="22">
        <f t="shared" si="8"/>
        <v>86</v>
      </c>
      <c r="AD13" s="14"/>
      <c r="AE13" s="14">
        <v>88.75</v>
      </c>
      <c r="AF13" s="22">
        <f t="shared" si="9"/>
        <v>88.75</v>
      </c>
      <c r="AG13" s="14"/>
      <c r="AH13" s="14">
        <v>81</v>
      </c>
      <c r="AI13" s="22">
        <f t="shared" si="10"/>
        <v>81</v>
      </c>
      <c r="AJ13" s="14"/>
      <c r="AK13" s="45">
        <v>88</v>
      </c>
      <c r="AL13" s="22">
        <f t="shared" si="11"/>
        <v>88</v>
      </c>
      <c r="AM13" s="14"/>
      <c r="AN13" s="14"/>
      <c r="AO13" s="22" t="e">
        <f t="shared" si="12"/>
        <v>#DIV/0!</v>
      </c>
      <c r="AP13" s="14"/>
      <c r="AQ13" s="45">
        <v>93</v>
      </c>
      <c r="AR13" s="22">
        <f t="shared" si="13"/>
        <v>93</v>
      </c>
      <c r="AS13" s="14"/>
      <c r="AT13" s="14"/>
      <c r="AU13" s="22" t="e">
        <f t="shared" si="14"/>
        <v>#DIV/0!</v>
      </c>
      <c r="AV13" s="14"/>
      <c r="AW13" s="14">
        <v>87.75</v>
      </c>
      <c r="AX13" s="22">
        <f t="shared" si="15"/>
        <v>87.75</v>
      </c>
    </row>
    <row r="14" spans="1:50" x14ac:dyDescent="0.25">
      <c r="A14" s="1">
        <v>8</v>
      </c>
      <c r="B14" s="82" t="s">
        <v>100</v>
      </c>
      <c r="C14" s="14"/>
      <c r="D14" s="14">
        <v>85</v>
      </c>
      <c r="E14" s="22">
        <f t="shared" si="0"/>
        <v>85</v>
      </c>
      <c r="F14" s="15"/>
      <c r="G14" s="14"/>
      <c r="H14" s="22" t="e">
        <f t="shared" si="1"/>
        <v>#DIV/0!</v>
      </c>
      <c r="I14" s="14"/>
      <c r="J14" s="14"/>
      <c r="K14" s="22" t="e">
        <f t="shared" si="2"/>
        <v>#DIV/0!</v>
      </c>
      <c r="L14" s="14"/>
      <c r="M14" s="45">
        <v>81.5</v>
      </c>
      <c r="N14" s="22">
        <f t="shared" si="3"/>
        <v>81.5</v>
      </c>
      <c r="O14" s="14"/>
      <c r="P14" s="14"/>
      <c r="Q14" s="22" t="e">
        <f t="shared" si="4"/>
        <v>#DIV/0!</v>
      </c>
      <c r="R14" s="14"/>
      <c r="S14" s="14">
        <v>78</v>
      </c>
      <c r="T14" s="22">
        <f t="shared" si="5"/>
        <v>78</v>
      </c>
      <c r="U14" s="14"/>
      <c r="V14" s="14"/>
      <c r="W14" s="22" t="e">
        <f t="shared" si="6"/>
        <v>#DIV/0!</v>
      </c>
      <c r="X14" s="14"/>
      <c r="Y14" s="14">
        <v>79.75</v>
      </c>
      <c r="Z14" s="22">
        <f t="shared" si="7"/>
        <v>79.75</v>
      </c>
      <c r="AA14" s="14"/>
      <c r="AB14" s="14">
        <v>78</v>
      </c>
      <c r="AC14" s="22">
        <f t="shared" si="8"/>
        <v>78</v>
      </c>
      <c r="AD14" s="14"/>
      <c r="AE14" s="14">
        <v>88.75</v>
      </c>
      <c r="AF14" s="22">
        <f t="shared" si="9"/>
        <v>88.75</v>
      </c>
      <c r="AG14" s="14"/>
      <c r="AH14" s="14">
        <v>79</v>
      </c>
      <c r="AI14" s="22">
        <f t="shared" si="10"/>
        <v>79</v>
      </c>
      <c r="AJ14" s="14"/>
      <c r="AK14" s="45">
        <v>77.5</v>
      </c>
      <c r="AL14" s="22">
        <f t="shared" si="11"/>
        <v>77.5</v>
      </c>
      <c r="AM14" s="14"/>
      <c r="AN14" s="14"/>
      <c r="AO14" s="22" t="e">
        <f t="shared" si="12"/>
        <v>#DIV/0!</v>
      </c>
      <c r="AP14" s="14"/>
      <c r="AQ14" s="45">
        <v>83</v>
      </c>
      <c r="AR14" s="22">
        <f t="shared" si="13"/>
        <v>83</v>
      </c>
      <c r="AS14" s="14"/>
      <c r="AT14" s="14"/>
      <c r="AU14" s="22" t="e">
        <f t="shared" si="14"/>
        <v>#DIV/0!</v>
      </c>
      <c r="AV14" s="14"/>
      <c r="AW14" s="14">
        <v>80.75</v>
      </c>
      <c r="AX14" s="22">
        <f t="shared" si="15"/>
        <v>80.75</v>
      </c>
    </row>
    <row r="15" spans="1:50" x14ac:dyDescent="0.25">
      <c r="A15" s="1">
        <v>9</v>
      </c>
      <c r="B15" s="82" t="s">
        <v>101</v>
      </c>
      <c r="C15" s="14"/>
      <c r="D15" s="14">
        <v>86</v>
      </c>
      <c r="E15" s="22">
        <f t="shared" si="0"/>
        <v>86</v>
      </c>
      <c r="F15" s="15"/>
      <c r="G15" s="14"/>
      <c r="H15" s="22" t="e">
        <f t="shared" si="1"/>
        <v>#DIV/0!</v>
      </c>
      <c r="I15" s="14"/>
      <c r="J15" s="14"/>
      <c r="K15" s="22" t="e">
        <f t="shared" si="2"/>
        <v>#DIV/0!</v>
      </c>
      <c r="L15" s="14"/>
      <c r="M15" s="45">
        <v>80</v>
      </c>
      <c r="N15" s="22">
        <f t="shared" si="3"/>
        <v>80</v>
      </c>
      <c r="O15" s="14"/>
      <c r="P15" s="14"/>
      <c r="Q15" s="22" t="e">
        <f t="shared" si="4"/>
        <v>#DIV/0!</v>
      </c>
      <c r="R15" s="14"/>
      <c r="S15" s="14">
        <v>79</v>
      </c>
      <c r="T15" s="22">
        <f t="shared" si="5"/>
        <v>79</v>
      </c>
      <c r="U15" s="14"/>
      <c r="V15" s="14"/>
      <c r="W15" s="22" t="e">
        <f t="shared" si="6"/>
        <v>#DIV/0!</v>
      </c>
      <c r="X15" s="14"/>
      <c r="Y15" s="14">
        <v>80.25</v>
      </c>
      <c r="Z15" s="22">
        <f t="shared" si="7"/>
        <v>80.25</v>
      </c>
      <c r="AA15" s="14"/>
      <c r="AB15" s="14">
        <v>79</v>
      </c>
      <c r="AC15" s="22">
        <f t="shared" si="8"/>
        <v>79</v>
      </c>
      <c r="AD15" s="14"/>
      <c r="AE15" s="14">
        <v>90</v>
      </c>
      <c r="AF15" s="22">
        <f t="shared" si="9"/>
        <v>90</v>
      </c>
      <c r="AG15" s="14"/>
      <c r="AH15" s="14">
        <v>81</v>
      </c>
      <c r="AI15" s="22">
        <f t="shared" si="10"/>
        <v>81</v>
      </c>
      <c r="AJ15" s="14"/>
      <c r="AK15" s="45">
        <v>80.5</v>
      </c>
      <c r="AL15" s="22">
        <f t="shared" si="11"/>
        <v>80.5</v>
      </c>
      <c r="AM15" s="14"/>
      <c r="AN15" s="14"/>
      <c r="AO15" s="22" t="e">
        <f t="shared" si="12"/>
        <v>#DIV/0!</v>
      </c>
      <c r="AP15" s="14"/>
      <c r="AQ15" s="45">
        <v>90.25</v>
      </c>
      <c r="AR15" s="22">
        <f t="shared" si="13"/>
        <v>90.25</v>
      </c>
      <c r="AS15" s="14"/>
      <c r="AT15" s="14"/>
      <c r="AU15" s="22" t="e">
        <f t="shared" si="14"/>
        <v>#DIV/0!</v>
      </c>
      <c r="AV15" s="14"/>
      <c r="AW15" s="14">
        <v>81</v>
      </c>
      <c r="AX15" s="22">
        <f t="shared" si="15"/>
        <v>81</v>
      </c>
    </row>
    <row r="16" spans="1:50" x14ac:dyDescent="0.25">
      <c r="A16" s="1">
        <v>10</v>
      </c>
      <c r="B16" s="82" t="s">
        <v>102</v>
      </c>
      <c r="C16" s="14"/>
      <c r="D16" s="14">
        <v>91.25</v>
      </c>
      <c r="E16" s="22">
        <f t="shared" si="0"/>
        <v>91.25</v>
      </c>
      <c r="F16" s="15"/>
      <c r="G16" s="14"/>
      <c r="H16" s="22" t="e">
        <f t="shared" si="1"/>
        <v>#DIV/0!</v>
      </c>
      <c r="I16" s="14"/>
      <c r="J16" s="14"/>
      <c r="K16" s="22" t="e">
        <f t="shared" si="2"/>
        <v>#DIV/0!</v>
      </c>
      <c r="L16" s="14"/>
      <c r="M16" s="45">
        <v>81.5</v>
      </c>
      <c r="N16" s="22">
        <f t="shared" si="3"/>
        <v>81.5</v>
      </c>
      <c r="O16" s="14"/>
      <c r="P16" s="14"/>
      <c r="Q16" s="22" t="e">
        <f t="shared" si="4"/>
        <v>#DIV/0!</v>
      </c>
      <c r="R16" s="14"/>
      <c r="S16" s="14">
        <v>82</v>
      </c>
      <c r="T16" s="22">
        <f t="shared" si="5"/>
        <v>82</v>
      </c>
      <c r="U16" s="14"/>
      <c r="V16" s="14"/>
      <c r="W16" s="22" t="e">
        <f t="shared" si="6"/>
        <v>#DIV/0!</v>
      </c>
      <c r="X16" s="14"/>
      <c r="Y16" s="14">
        <v>81.75</v>
      </c>
      <c r="Z16" s="22">
        <f t="shared" si="7"/>
        <v>81.75</v>
      </c>
      <c r="AA16" s="14"/>
      <c r="AB16" s="14">
        <v>82</v>
      </c>
      <c r="AC16" s="22">
        <f t="shared" si="8"/>
        <v>82</v>
      </c>
      <c r="AD16" s="14"/>
      <c r="AE16" s="14">
        <v>81.5</v>
      </c>
      <c r="AF16" s="22">
        <f t="shared" si="9"/>
        <v>81.5</v>
      </c>
      <c r="AG16" s="14"/>
      <c r="AH16" s="14">
        <v>79</v>
      </c>
      <c r="AI16" s="22">
        <f t="shared" si="10"/>
        <v>79</v>
      </c>
      <c r="AJ16" s="14"/>
      <c r="AK16" s="45">
        <v>82</v>
      </c>
      <c r="AL16" s="22">
        <f t="shared" si="11"/>
        <v>82</v>
      </c>
      <c r="AM16" s="14"/>
      <c r="AN16" s="14"/>
      <c r="AO16" s="22" t="e">
        <f t="shared" si="12"/>
        <v>#DIV/0!</v>
      </c>
      <c r="AP16" s="14"/>
      <c r="AQ16" s="45">
        <v>90.75</v>
      </c>
      <c r="AR16" s="22">
        <f t="shared" si="13"/>
        <v>90.75</v>
      </c>
      <c r="AS16" s="14"/>
      <c r="AT16" s="14"/>
      <c r="AU16" s="22" t="e">
        <f t="shared" si="14"/>
        <v>#DIV/0!</v>
      </c>
      <c r="AV16" s="14"/>
      <c r="AW16" s="14">
        <v>79.75</v>
      </c>
      <c r="AX16" s="22">
        <f t="shared" si="15"/>
        <v>79.75</v>
      </c>
    </row>
    <row r="17" spans="1:50" x14ac:dyDescent="0.25">
      <c r="A17" s="1">
        <v>11</v>
      </c>
      <c r="B17" s="82" t="s">
        <v>103</v>
      </c>
      <c r="C17" s="14"/>
      <c r="D17" s="14">
        <v>86.25</v>
      </c>
      <c r="E17" s="22">
        <f t="shared" si="0"/>
        <v>86.25</v>
      </c>
      <c r="F17" s="15"/>
      <c r="G17" s="14"/>
      <c r="H17" s="22" t="e">
        <f t="shared" si="1"/>
        <v>#DIV/0!</v>
      </c>
      <c r="I17" s="14"/>
      <c r="J17" s="14"/>
      <c r="K17" s="22" t="e">
        <f t="shared" si="2"/>
        <v>#DIV/0!</v>
      </c>
      <c r="L17" s="14"/>
      <c r="M17" s="45">
        <v>87</v>
      </c>
      <c r="N17" s="22">
        <f t="shared" si="3"/>
        <v>87</v>
      </c>
      <c r="O17" s="14"/>
      <c r="P17" s="14"/>
      <c r="Q17" s="22" t="e">
        <f t="shared" si="4"/>
        <v>#DIV/0!</v>
      </c>
      <c r="R17" s="14"/>
      <c r="S17" s="14">
        <v>84</v>
      </c>
      <c r="T17" s="22">
        <f t="shared" si="5"/>
        <v>84</v>
      </c>
      <c r="U17" s="14"/>
      <c r="V17" s="14"/>
      <c r="W17" s="22" t="e">
        <f t="shared" si="6"/>
        <v>#DIV/0!</v>
      </c>
      <c r="X17" s="14"/>
      <c r="Y17" s="14">
        <v>92</v>
      </c>
      <c r="Z17" s="22">
        <f t="shared" si="7"/>
        <v>92</v>
      </c>
      <c r="AA17" s="14"/>
      <c r="AB17" s="14">
        <v>84</v>
      </c>
      <c r="AC17" s="22">
        <f t="shared" si="8"/>
        <v>84</v>
      </c>
      <c r="AD17" s="14"/>
      <c r="AE17" s="14">
        <v>90</v>
      </c>
      <c r="AF17" s="22">
        <f t="shared" si="9"/>
        <v>90</v>
      </c>
      <c r="AG17" s="14"/>
      <c r="AH17" s="14">
        <v>81</v>
      </c>
      <c r="AI17" s="22">
        <f t="shared" si="10"/>
        <v>81</v>
      </c>
      <c r="AJ17" s="14"/>
      <c r="AK17" s="45">
        <v>87.5</v>
      </c>
      <c r="AL17" s="22">
        <f t="shared" si="11"/>
        <v>87.5</v>
      </c>
      <c r="AM17" s="14"/>
      <c r="AN17" s="14"/>
      <c r="AO17" s="22" t="e">
        <f t="shared" si="12"/>
        <v>#DIV/0!</v>
      </c>
      <c r="AP17" s="14"/>
      <c r="AQ17" s="45">
        <v>88.5</v>
      </c>
      <c r="AR17" s="22">
        <f t="shared" si="13"/>
        <v>88.5</v>
      </c>
      <c r="AS17" s="14"/>
      <c r="AT17" s="14"/>
      <c r="AU17" s="22" t="e">
        <f t="shared" si="14"/>
        <v>#DIV/0!</v>
      </c>
      <c r="AV17" s="14"/>
      <c r="AW17" s="14">
        <v>83</v>
      </c>
      <c r="AX17" s="22">
        <f t="shared" si="15"/>
        <v>83</v>
      </c>
    </row>
    <row r="18" spans="1:50" x14ac:dyDescent="0.25">
      <c r="A18" s="1">
        <v>12</v>
      </c>
      <c r="B18" s="82" t="s">
        <v>104</v>
      </c>
      <c r="C18" s="14"/>
      <c r="D18" s="14">
        <v>84.25</v>
      </c>
      <c r="E18" s="22">
        <f t="shared" si="0"/>
        <v>84.25</v>
      </c>
      <c r="F18" s="15"/>
      <c r="G18" s="14"/>
      <c r="H18" s="22" t="e">
        <f t="shared" si="1"/>
        <v>#DIV/0!</v>
      </c>
      <c r="I18" s="14"/>
      <c r="J18" s="14"/>
      <c r="K18" s="22" t="e">
        <f t="shared" si="2"/>
        <v>#DIV/0!</v>
      </c>
      <c r="L18" s="14"/>
      <c r="M18" s="45">
        <v>80.5</v>
      </c>
      <c r="N18" s="22">
        <f t="shared" si="3"/>
        <v>80.5</v>
      </c>
      <c r="O18" s="14"/>
      <c r="P18" s="14"/>
      <c r="Q18" s="22" t="e">
        <f t="shared" si="4"/>
        <v>#DIV/0!</v>
      </c>
      <c r="R18" s="14"/>
      <c r="S18" s="14">
        <v>80</v>
      </c>
      <c r="T18" s="22">
        <f t="shared" si="5"/>
        <v>80</v>
      </c>
      <c r="U18" s="14"/>
      <c r="V18" s="14"/>
      <c r="W18" s="22" t="e">
        <f t="shared" si="6"/>
        <v>#DIV/0!</v>
      </c>
      <c r="X18" s="14"/>
      <c r="Y18" s="14">
        <v>81.25</v>
      </c>
      <c r="Z18" s="22">
        <f t="shared" si="7"/>
        <v>81.25</v>
      </c>
      <c r="AA18" s="14"/>
      <c r="AB18" s="14">
        <v>80</v>
      </c>
      <c r="AC18" s="22">
        <f t="shared" si="8"/>
        <v>80</v>
      </c>
      <c r="AD18" s="14"/>
      <c r="AE18" s="14">
        <v>90</v>
      </c>
      <c r="AF18" s="22">
        <f t="shared" si="9"/>
        <v>90</v>
      </c>
      <c r="AG18" s="14"/>
      <c r="AH18" s="14">
        <v>78.5</v>
      </c>
      <c r="AI18" s="22">
        <f t="shared" si="10"/>
        <v>78.5</v>
      </c>
      <c r="AJ18" s="14"/>
      <c r="AK18" s="45">
        <v>80.5</v>
      </c>
      <c r="AL18" s="22">
        <f t="shared" si="11"/>
        <v>80.5</v>
      </c>
      <c r="AM18" s="14"/>
      <c r="AN18" s="14"/>
      <c r="AO18" s="22" t="e">
        <f t="shared" si="12"/>
        <v>#DIV/0!</v>
      </c>
      <c r="AP18" s="14"/>
      <c r="AQ18" s="45">
        <v>83.5</v>
      </c>
      <c r="AR18" s="22">
        <f t="shared" si="13"/>
        <v>83.5</v>
      </c>
      <c r="AS18" s="14"/>
      <c r="AT18" s="14"/>
      <c r="AU18" s="22" t="e">
        <f t="shared" si="14"/>
        <v>#DIV/0!</v>
      </c>
      <c r="AV18" s="14"/>
      <c r="AW18" s="14">
        <v>80.5</v>
      </c>
      <c r="AX18" s="22">
        <f t="shared" si="15"/>
        <v>80.5</v>
      </c>
    </row>
    <row r="19" spans="1:50" x14ac:dyDescent="0.25">
      <c r="A19" s="1">
        <v>13</v>
      </c>
      <c r="B19" s="82" t="s">
        <v>105</v>
      </c>
      <c r="C19" s="14"/>
      <c r="D19" s="14">
        <v>83</v>
      </c>
      <c r="E19" s="22">
        <f t="shared" si="0"/>
        <v>83</v>
      </c>
      <c r="F19" s="15"/>
      <c r="G19" s="14"/>
      <c r="H19" s="22" t="e">
        <f t="shared" si="1"/>
        <v>#DIV/0!</v>
      </c>
      <c r="I19" s="14"/>
      <c r="J19" s="14"/>
      <c r="K19" s="22" t="e">
        <f t="shared" si="2"/>
        <v>#DIV/0!</v>
      </c>
      <c r="L19" s="14"/>
      <c r="M19" s="45">
        <v>79.5</v>
      </c>
      <c r="N19" s="22">
        <f t="shared" si="3"/>
        <v>79.5</v>
      </c>
      <c r="O19" s="14"/>
      <c r="P19" s="14"/>
      <c r="Q19" s="22" t="e">
        <f t="shared" si="4"/>
        <v>#DIV/0!</v>
      </c>
      <c r="R19" s="14"/>
      <c r="S19" s="14">
        <v>78</v>
      </c>
      <c r="T19" s="22">
        <f t="shared" si="5"/>
        <v>78</v>
      </c>
      <c r="U19" s="14"/>
      <c r="V19" s="14"/>
      <c r="W19" s="22" t="e">
        <f t="shared" si="6"/>
        <v>#DIV/0!</v>
      </c>
      <c r="X19" s="14"/>
      <c r="Y19" s="14">
        <v>77</v>
      </c>
      <c r="Z19" s="22">
        <f t="shared" si="7"/>
        <v>77</v>
      </c>
      <c r="AA19" s="14"/>
      <c r="AB19" s="14">
        <v>78.5</v>
      </c>
      <c r="AC19" s="22">
        <f t="shared" si="8"/>
        <v>78.5</v>
      </c>
      <c r="AD19" s="14"/>
      <c r="AE19" s="14">
        <v>90</v>
      </c>
      <c r="AF19" s="22">
        <f t="shared" si="9"/>
        <v>90</v>
      </c>
      <c r="AG19" s="14"/>
      <c r="AH19" s="14">
        <v>79</v>
      </c>
      <c r="AI19" s="22">
        <f t="shared" si="10"/>
        <v>79</v>
      </c>
      <c r="AJ19" s="14"/>
      <c r="AK19" s="45">
        <v>77.5</v>
      </c>
      <c r="AL19" s="22">
        <f t="shared" si="11"/>
        <v>77.5</v>
      </c>
      <c r="AM19" s="14"/>
      <c r="AN19" s="14"/>
      <c r="AO19" s="22" t="e">
        <f t="shared" si="12"/>
        <v>#DIV/0!</v>
      </c>
      <c r="AP19" s="14"/>
      <c r="AQ19" s="45">
        <v>83.5</v>
      </c>
      <c r="AR19" s="22">
        <f t="shared" si="13"/>
        <v>83.5</v>
      </c>
      <c r="AS19" s="14"/>
      <c r="AT19" s="14"/>
      <c r="AU19" s="22" t="e">
        <f t="shared" si="14"/>
        <v>#DIV/0!</v>
      </c>
      <c r="AV19" s="14"/>
      <c r="AW19" s="14">
        <v>81</v>
      </c>
      <c r="AX19" s="22">
        <f t="shared" si="15"/>
        <v>81</v>
      </c>
    </row>
    <row r="20" spans="1:50" x14ac:dyDescent="0.25">
      <c r="A20" s="1">
        <v>14</v>
      </c>
      <c r="B20" s="85" t="s">
        <v>106</v>
      </c>
      <c r="C20" s="14"/>
      <c r="D20" s="14">
        <v>84.5</v>
      </c>
      <c r="E20" s="22">
        <f t="shared" si="0"/>
        <v>84.5</v>
      </c>
      <c r="F20" s="15"/>
      <c r="G20" s="14"/>
      <c r="H20" s="22" t="e">
        <f t="shared" si="1"/>
        <v>#DIV/0!</v>
      </c>
      <c r="I20" s="14"/>
      <c r="J20" s="14"/>
      <c r="K20" s="22" t="e">
        <f t="shared" si="2"/>
        <v>#DIV/0!</v>
      </c>
      <c r="L20" s="14"/>
      <c r="M20" s="45">
        <v>81</v>
      </c>
      <c r="N20" s="22">
        <f t="shared" si="3"/>
        <v>81</v>
      </c>
      <c r="O20" s="14"/>
      <c r="P20" s="14"/>
      <c r="Q20" s="22" t="e">
        <f t="shared" si="4"/>
        <v>#DIV/0!</v>
      </c>
      <c r="R20" s="14"/>
      <c r="S20" s="14">
        <v>77</v>
      </c>
      <c r="T20" s="22">
        <f t="shared" si="5"/>
        <v>77</v>
      </c>
      <c r="U20" s="14"/>
      <c r="V20" s="14"/>
      <c r="W20" s="22" t="e">
        <f t="shared" si="6"/>
        <v>#DIV/0!</v>
      </c>
      <c r="X20" s="14"/>
      <c r="Y20" s="14">
        <v>79.5</v>
      </c>
      <c r="Z20" s="22">
        <f t="shared" si="7"/>
        <v>79.5</v>
      </c>
      <c r="AA20" s="14"/>
      <c r="AB20" s="14">
        <v>81</v>
      </c>
      <c r="AC20" s="22">
        <f t="shared" si="8"/>
        <v>81</v>
      </c>
      <c r="AD20" s="14"/>
      <c r="AE20" s="14">
        <v>90</v>
      </c>
      <c r="AF20" s="22">
        <f t="shared" si="9"/>
        <v>90</v>
      </c>
      <c r="AG20" s="14"/>
      <c r="AH20" s="14">
        <v>80.5</v>
      </c>
      <c r="AI20" s="22">
        <f t="shared" si="10"/>
        <v>80.5</v>
      </c>
      <c r="AJ20" s="14"/>
      <c r="AK20" s="45">
        <v>87.75</v>
      </c>
      <c r="AL20" s="22">
        <f t="shared" si="11"/>
        <v>87.75</v>
      </c>
      <c r="AM20" s="14"/>
      <c r="AN20" s="14"/>
      <c r="AO20" s="22" t="e">
        <f t="shared" si="12"/>
        <v>#DIV/0!</v>
      </c>
      <c r="AP20" s="14"/>
      <c r="AQ20" s="45">
        <v>88.25</v>
      </c>
      <c r="AR20" s="22">
        <f t="shared" si="13"/>
        <v>88.25</v>
      </c>
      <c r="AS20" s="14"/>
      <c r="AT20" s="14"/>
      <c r="AU20" s="22" t="e">
        <f t="shared" si="14"/>
        <v>#DIV/0!</v>
      </c>
      <c r="AV20" s="14"/>
      <c r="AW20" s="14">
        <v>79.75</v>
      </c>
      <c r="AX20" s="22">
        <f t="shared" si="15"/>
        <v>79.75</v>
      </c>
    </row>
    <row r="21" spans="1:50" x14ac:dyDescent="0.25">
      <c r="A21" s="1">
        <v>15</v>
      </c>
      <c r="B21" s="82" t="s">
        <v>107</v>
      </c>
      <c r="C21" s="14"/>
      <c r="D21" s="14">
        <v>85.5</v>
      </c>
      <c r="E21" s="22">
        <f t="shared" si="0"/>
        <v>85.5</v>
      </c>
      <c r="F21" s="15"/>
      <c r="G21" s="14"/>
      <c r="H21" s="22" t="e">
        <f t="shared" si="1"/>
        <v>#DIV/0!</v>
      </c>
      <c r="I21" s="14"/>
      <c r="J21" s="14"/>
      <c r="K21" s="22" t="e">
        <f t="shared" si="2"/>
        <v>#DIV/0!</v>
      </c>
      <c r="L21" s="14"/>
      <c r="M21" s="45">
        <v>83.75</v>
      </c>
      <c r="N21" s="22">
        <f t="shared" si="3"/>
        <v>83.75</v>
      </c>
      <c r="O21" s="14"/>
      <c r="P21" s="14"/>
      <c r="Q21" s="22" t="e">
        <f t="shared" si="4"/>
        <v>#DIV/0!</v>
      </c>
      <c r="R21" s="14"/>
      <c r="S21" s="14">
        <v>90</v>
      </c>
      <c r="T21" s="22">
        <f t="shared" si="5"/>
        <v>90</v>
      </c>
      <c r="U21" s="14"/>
      <c r="V21" s="14"/>
      <c r="W21" s="22" t="e">
        <f t="shared" si="6"/>
        <v>#DIV/0!</v>
      </c>
      <c r="X21" s="14"/>
      <c r="Y21" s="14">
        <v>95</v>
      </c>
      <c r="Z21" s="22">
        <f t="shared" si="7"/>
        <v>95</v>
      </c>
      <c r="AA21" s="14"/>
      <c r="AB21" s="14">
        <v>76</v>
      </c>
      <c r="AC21" s="22">
        <f t="shared" si="8"/>
        <v>76</v>
      </c>
      <c r="AD21" s="14"/>
      <c r="AE21" s="14">
        <v>90</v>
      </c>
      <c r="AF21" s="22">
        <f t="shared" si="9"/>
        <v>90</v>
      </c>
      <c r="AG21" s="14"/>
      <c r="AH21" s="14">
        <v>81</v>
      </c>
      <c r="AI21" s="22">
        <f t="shared" si="10"/>
        <v>81</v>
      </c>
      <c r="AJ21" s="14"/>
      <c r="AK21" s="45">
        <v>88</v>
      </c>
      <c r="AL21" s="22">
        <f t="shared" si="11"/>
        <v>88</v>
      </c>
      <c r="AM21" s="14"/>
      <c r="AN21" s="14"/>
      <c r="AO21" s="22" t="e">
        <f t="shared" si="12"/>
        <v>#DIV/0!</v>
      </c>
      <c r="AP21" s="14"/>
      <c r="AQ21" s="45">
        <v>91.75</v>
      </c>
      <c r="AR21" s="22">
        <f t="shared" si="13"/>
        <v>91.75</v>
      </c>
      <c r="AS21" s="14"/>
      <c r="AT21" s="14"/>
      <c r="AU21" s="22" t="e">
        <f t="shared" si="14"/>
        <v>#DIV/0!</v>
      </c>
      <c r="AV21" s="14"/>
      <c r="AW21" s="14">
        <v>83.75</v>
      </c>
      <c r="AX21" s="22">
        <f t="shared" si="15"/>
        <v>83.75</v>
      </c>
    </row>
    <row r="22" spans="1:50" x14ac:dyDescent="0.25">
      <c r="A22" s="1">
        <v>16</v>
      </c>
      <c r="B22" s="82" t="s">
        <v>108</v>
      </c>
      <c r="C22" s="14"/>
      <c r="D22" s="14">
        <v>91.5</v>
      </c>
      <c r="E22" s="22">
        <f t="shared" si="0"/>
        <v>91.5</v>
      </c>
      <c r="F22" s="15"/>
      <c r="G22" s="14"/>
      <c r="H22" s="22" t="e">
        <f t="shared" si="1"/>
        <v>#DIV/0!</v>
      </c>
      <c r="I22" s="14"/>
      <c r="J22" s="14"/>
      <c r="K22" s="22" t="e">
        <f t="shared" si="2"/>
        <v>#DIV/0!</v>
      </c>
      <c r="L22" s="14"/>
      <c r="M22" s="45">
        <v>86.25</v>
      </c>
      <c r="N22" s="22">
        <f t="shared" si="3"/>
        <v>86.25</v>
      </c>
      <c r="O22" s="14"/>
      <c r="P22" s="14"/>
      <c r="Q22" s="22" t="e">
        <f t="shared" si="4"/>
        <v>#DIV/0!</v>
      </c>
      <c r="R22" s="14"/>
      <c r="S22" s="14">
        <v>88</v>
      </c>
      <c r="T22" s="22">
        <f t="shared" si="5"/>
        <v>88</v>
      </c>
      <c r="U22" s="14"/>
      <c r="V22" s="14"/>
      <c r="W22" s="22" t="e">
        <f t="shared" si="6"/>
        <v>#DIV/0!</v>
      </c>
      <c r="X22" s="14"/>
      <c r="Y22" s="14">
        <v>90</v>
      </c>
      <c r="Z22" s="22">
        <f t="shared" si="7"/>
        <v>90</v>
      </c>
      <c r="AA22" s="14"/>
      <c r="AB22" s="14">
        <v>76.5</v>
      </c>
      <c r="AC22" s="22">
        <f t="shared" si="8"/>
        <v>76.5</v>
      </c>
      <c r="AD22" s="14"/>
      <c r="AE22" s="14">
        <v>90</v>
      </c>
      <c r="AF22" s="22">
        <f t="shared" si="9"/>
        <v>90</v>
      </c>
      <c r="AG22" s="14"/>
      <c r="AH22" s="14">
        <v>85</v>
      </c>
      <c r="AI22" s="22">
        <f t="shared" si="10"/>
        <v>85</v>
      </c>
      <c r="AJ22" s="14"/>
      <c r="AK22" s="45">
        <v>90.75</v>
      </c>
      <c r="AL22" s="22">
        <f t="shared" si="11"/>
        <v>90.75</v>
      </c>
      <c r="AM22" s="14"/>
      <c r="AN22" s="14"/>
      <c r="AO22" s="22" t="e">
        <f t="shared" si="12"/>
        <v>#DIV/0!</v>
      </c>
      <c r="AP22" s="14"/>
      <c r="AQ22" s="45">
        <v>93</v>
      </c>
      <c r="AR22" s="22">
        <f t="shared" si="13"/>
        <v>93</v>
      </c>
      <c r="AS22" s="14"/>
      <c r="AT22" s="14"/>
      <c r="AU22" s="22" t="e">
        <f t="shared" si="14"/>
        <v>#DIV/0!</v>
      </c>
      <c r="AV22" s="14"/>
      <c r="AW22" s="14">
        <v>88.5</v>
      </c>
      <c r="AX22" s="22">
        <f t="shared" si="15"/>
        <v>88.5</v>
      </c>
    </row>
    <row r="23" spans="1:50" x14ac:dyDescent="0.25">
      <c r="A23" s="1">
        <v>17</v>
      </c>
      <c r="B23" s="82" t="s">
        <v>109</v>
      </c>
      <c r="C23" s="14"/>
      <c r="D23" s="14">
        <v>96.5</v>
      </c>
      <c r="E23" s="22">
        <f t="shared" si="0"/>
        <v>96.5</v>
      </c>
      <c r="F23" s="15"/>
      <c r="G23" s="14"/>
      <c r="H23" s="22" t="e">
        <f t="shared" si="1"/>
        <v>#DIV/0!</v>
      </c>
      <c r="I23" s="14"/>
      <c r="J23" s="14"/>
      <c r="K23" s="22" t="e">
        <f t="shared" si="2"/>
        <v>#DIV/0!</v>
      </c>
      <c r="L23" s="14"/>
      <c r="M23" s="45">
        <v>90</v>
      </c>
      <c r="N23" s="22">
        <f t="shared" si="3"/>
        <v>90</v>
      </c>
      <c r="O23" s="14"/>
      <c r="P23" s="14"/>
      <c r="Q23" s="22" t="e">
        <f t="shared" si="4"/>
        <v>#DIV/0!</v>
      </c>
      <c r="R23" s="14"/>
      <c r="S23" s="14">
        <v>90</v>
      </c>
      <c r="T23" s="22">
        <f t="shared" si="5"/>
        <v>90</v>
      </c>
      <c r="U23" s="14"/>
      <c r="V23" s="14"/>
      <c r="W23" s="22" t="e">
        <f t="shared" si="6"/>
        <v>#DIV/0!</v>
      </c>
      <c r="X23" s="14"/>
      <c r="Y23" s="14">
        <v>93.75</v>
      </c>
      <c r="Z23" s="22">
        <f t="shared" si="7"/>
        <v>93.75</v>
      </c>
      <c r="AA23" s="14"/>
      <c r="AB23" s="14">
        <v>76</v>
      </c>
      <c r="AC23" s="22">
        <f t="shared" si="8"/>
        <v>76</v>
      </c>
      <c r="AD23" s="14"/>
      <c r="AE23" s="14">
        <v>88.75</v>
      </c>
      <c r="AF23" s="22">
        <f t="shared" si="9"/>
        <v>88.75</v>
      </c>
      <c r="AG23" s="14"/>
      <c r="AH23" s="14">
        <v>83.5</v>
      </c>
      <c r="AI23" s="22">
        <f t="shared" si="10"/>
        <v>83.5</v>
      </c>
      <c r="AJ23" s="14"/>
      <c r="AK23" s="45">
        <v>93.5</v>
      </c>
      <c r="AL23" s="22">
        <f t="shared" si="11"/>
        <v>93.5</v>
      </c>
      <c r="AM23" s="14"/>
      <c r="AN23" s="14"/>
      <c r="AO23" s="22" t="e">
        <f t="shared" si="12"/>
        <v>#DIV/0!</v>
      </c>
      <c r="AP23" s="14"/>
      <c r="AQ23" s="45">
        <v>91.5</v>
      </c>
      <c r="AR23" s="22">
        <f t="shared" si="13"/>
        <v>91.5</v>
      </c>
      <c r="AS23" s="14"/>
      <c r="AT23" s="14"/>
      <c r="AU23" s="22" t="e">
        <f t="shared" si="14"/>
        <v>#DIV/0!</v>
      </c>
      <c r="AV23" s="14"/>
      <c r="AW23" s="14">
        <v>86</v>
      </c>
      <c r="AX23" s="22">
        <f t="shared" si="15"/>
        <v>86</v>
      </c>
    </row>
    <row r="24" spans="1:50" x14ac:dyDescent="0.25">
      <c r="A24" s="1">
        <v>18</v>
      </c>
      <c r="B24" s="82" t="s">
        <v>110</v>
      </c>
      <c r="C24" s="14"/>
      <c r="D24" s="14">
        <v>84.75</v>
      </c>
      <c r="E24" s="22">
        <f t="shared" si="0"/>
        <v>84.75</v>
      </c>
      <c r="F24" s="15"/>
      <c r="G24" s="14"/>
      <c r="H24" s="22" t="e">
        <f t="shared" si="1"/>
        <v>#DIV/0!</v>
      </c>
      <c r="I24" s="14"/>
      <c r="J24" s="14"/>
      <c r="K24" s="22" t="e">
        <f t="shared" si="2"/>
        <v>#DIV/0!</v>
      </c>
      <c r="L24" s="14"/>
      <c r="M24" s="45">
        <v>81</v>
      </c>
      <c r="N24" s="22">
        <f t="shared" si="3"/>
        <v>81</v>
      </c>
      <c r="O24" s="14"/>
      <c r="P24" s="14"/>
      <c r="Q24" s="22" t="e">
        <f t="shared" si="4"/>
        <v>#DIV/0!</v>
      </c>
      <c r="R24" s="14"/>
      <c r="S24" s="14">
        <v>82</v>
      </c>
      <c r="T24" s="22">
        <f t="shared" si="5"/>
        <v>82</v>
      </c>
      <c r="U24" s="14"/>
      <c r="V24" s="14"/>
      <c r="W24" s="22" t="e">
        <f t="shared" si="6"/>
        <v>#DIV/0!</v>
      </c>
      <c r="X24" s="14"/>
      <c r="Y24" s="14">
        <v>80.25</v>
      </c>
      <c r="Z24" s="22">
        <f t="shared" si="7"/>
        <v>80.25</v>
      </c>
      <c r="AA24" s="14"/>
      <c r="AB24" s="14">
        <v>77.5</v>
      </c>
      <c r="AC24" s="22">
        <f t="shared" si="8"/>
        <v>77.5</v>
      </c>
      <c r="AD24" s="14"/>
      <c r="AE24" s="14">
        <v>88.75</v>
      </c>
      <c r="AF24" s="22">
        <f t="shared" si="9"/>
        <v>88.75</v>
      </c>
      <c r="AG24" s="14"/>
      <c r="AH24" s="14">
        <v>81</v>
      </c>
      <c r="AI24" s="22">
        <f t="shared" si="10"/>
        <v>81</v>
      </c>
      <c r="AJ24" s="14"/>
      <c r="AK24" s="45">
        <v>85</v>
      </c>
      <c r="AL24" s="22">
        <f t="shared" si="11"/>
        <v>85</v>
      </c>
      <c r="AM24" s="14"/>
      <c r="AN24" s="14"/>
      <c r="AO24" s="22" t="e">
        <f t="shared" si="12"/>
        <v>#DIV/0!</v>
      </c>
      <c r="AP24" s="14"/>
      <c r="AQ24" s="45">
        <v>89.5</v>
      </c>
      <c r="AR24" s="22">
        <f t="shared" si="13"/>
        <v>89.5</v>
      </c>
      <c r="AS24" s="14"/>
      <c r="AT24" s="14"/>
      <c r="AU24" s="22" t="e">
        <f t="shared" si="14"/>
        <v>#DIV/0!</v>
      </c>
      <c r="AV24" s="14"/>
      <c r="AW24" s="14">
        <v>87</v>
      </c>
      <c r="AX24" s="22">
        <f t="shared" si="15"/>
        <v>87</v>
      </c>
    </row>
    <row r="25" spans="1:50" s="59" customFormat="1" x14ac:dyDescent="0.25">
      <c r="A25" s="95">
        <v>19</v>
      </c>
      <c r="B25" s="82" t="s">
        <v>111</v>
      </c>
      <c r="C25" s="45"/>
      <c r="D25" s="45">
        <v>88.75</v>
      </c>
      <c r="E25" s="22">
        <f t="shared" ref="E25:E51" si="16">AVERAGE(C25:D25)</f>
        <v>88.75</v>
      </c>
      <c r="F25" s="15"/>
      <c r="G25" s="45"/>
      <c r="H25" s="22" t="e">
        <f t="shared" ref="H25:H51" si="17">AVERAGE(F25:G25)</f>
        <v>#DIV/0!</v>
      </c>
      <c r="I25" s="45"/>
      <c r="J25" s="45"/>
      <c r="K25" s="22" t="e">
        <f t="shared" ref="K25:K51" si="18">AVERAGE(I25:J25)</f>
        <v>#DIV/0!</v>
      </c>
      <c r="L25" s="45"/>
      <c r="M25" s="45">
        <v>79.5</v>
      </c>
      <c r="N25" s="22">
        <f t="shared" ref="N25:N51" si="19">AVERAGE(L25:M25)</f>
        <v>79.5</v>
      </c>
      <c r="O25" s="45"/>
      <c r="P25" s="45"/>
      <c r="Q25" s="22" t="e">
        <f t="shared" ref="Q25:Q51" si="20">AVERAGE(O25:P25)</f>
        <v>#DIV/0!</v>
      </c>
      <c r="R25" s="45"/>
      <c r="S25" s="45">
        <v>81</v>
      </c>
      <c r="T25" s="22">
        <f t="shared" ref="T25:T51" si="21">AVERAGE(R25:S25)</f>
        <v>81</v>
      </c>
      <c r="U25" s="45"/>
      <c r="V25" s="45"/>
      <c r="W25" s="22" t="e">
        <f t="shared" ref="W25:W51" si="22">AVERAGE(U25:V25)</f>
        <v>#DIV/0!</v>
      </c>
      <c r="X25" s="45"/>
      <c r="Y25" s="45">
        <v>79.75</v>
      </c>
      <c r="Z25" s="22">
        <f t="shared" ref="Z25:Z51" si="23">AVERAGE(X25:Y25)</f>
        <v>79.75</v>
      </c>
      <c r="AA25" s="45"/>
      <c r="AB25" s="45">
        <v>76</v>
      </c>
      <c r="AC25" s="22">
        <f t="shared" ref="AC25:AC51" si="24">AVERAGE(AA25:AB25)</f>
        <v>76</v>
      </c>
      <c r="AD25" s="45"/>
      <c r="AE25" s="45">
        <v>88.75</v>
      </c>
      <c r="AF25" s="22">
        <f t="shared" ref="AF25:AF51" si="25">AVERAGE(AD25:AE25)</f>
        <v>88.75</v>
      </c>
      <c r="AG25" s="45"/>
      <c r="AH25" s="45">
        <v>81</v>
      </c>
      <c r="AI25" s="22">
        <f t="shared" ref="AI25:AI51" si="26">AVERAGE(AG25:AH25)</f>
        <v>81</v>
      </c>
      <c r="AJ25" s="45"/>
      <c r="AK25" s="45">
        <v>81.75</v>
      </c>
      <c r="AL25" s="22">
        <f t="shared" ref="AL25:AL51" si="27">AVERAGE(AJ25:AK25)</f>
        <v>81.75</v>
      </c>
      <c r="AM25" s="45"/>
      <c r="AN25" s="45"/>
      <c r="AO25" s="22" t="e">
        <f t="shared" ref="AO25:AO51" si="28">AVERAGE(AM25:AN25)</f>
        <v>#DIV/0!</v>
      </c>
      <c r="AP25" s="45"/>
      <c r="AQ25" s="45">
        <v>86.25</v>
      </c>
      <c r="AR25" s="22">
        <f t="shared" ref="AR25:AR51" si="29">AVERAGE(AP25:AQ25)</f>
        <v>86.25</v>
      </c>
      <c r="AS25" s="45"/>
      <c r="AT25" s="45"/>
      <c r="AU25" s="22" t="e">
        <f t="shared" ref="AU25:AU51" si="30">AVERAGE(AS25:AT25)</f>
        <v>#DIV/0!</v>
      </c>
      <c r="AV25" s="45"/>
      <c r="AW25" s="45">
        <v>88.75</v>
      </c>
      <c r="AX25" s="22">
        <f t="shared" ref="AX25:AX51" si="31">AVERAGE(AV25:AW25)</f>
        <v>88.75</v>
      </c>
    </row>
    <row r="26" spans="1:50" s="59" customFormat="1" x14ac:dyDescent="0.25">
      <c r="A26" s="95">
        <v>20</v>
      </c>
      <c r="B26" s="82" t="s">
        <v>112</v>
      </c>
      <c r="C26" s="45"/>
      <c r="D26" s="45">
        <v>93.5</v>
      </c>
      <c r="E26" s="22">
        <f t="shared" si="16"/>
        <v>93.5</v>
      </c>
      <c r="F26" s="15"/>
      <c r="G26" s="45"/>
      <c r="H26" s="22" t="e">
        <f t="shared" si="17"/>
        <v>#DIV/0!</v>
      </c>
      <c r="I26" s="45"/>
      <c r="J26" s="45"/>
      <c r="K26" s="22" t="e">
        <f t="shared" si="18"/>
        <v>#DIV/0!</v>
      </c>
      <c r="L26" s="45"/>
      <c r="M26" s="45">
        <v>87</v>
      </c>
      <c r="N26" s="22">
        <f t="shared" si="19"/>
        <v>87</v>
      </c>
      <c r="O26" s="45"/>
      <c r="P26" s="45"/>
      <c r="Q26" s="22" t="e">
        <f t="shared" si="20"/>
        <v>#DIV/0!</v>
      </c>
      <c r="R26" s="45"/>
      <c r="S26" s="45">
        <v>90</v>
      </c>
      <c r="T26" s="22">
        <f t="shared" si="21"/>
        <v>90</v>
      </c>
      <c r="U26" s="45"/>
      <c r="V26" s="45"/>
      <c r="W26" s="22" t="e">
        <f t="shared" si="22"/>
        <v>#DIV/0!</v>
      </c>
      <c r="X26" s="45"/>
      <c r="Y26" s="45">
        <v>88.75</v>
      </c>
      <c r="Z26" s="22">
        <f t="shared" si="23"/>
        <v>88.75</v>
      </c>
      <c r="AA26" s="45"/>
      <c r="AB26" s="45">
        <v>77.5</v>
      </c>
      <c r="AC26" s="22">
        <f t="shared" si="24"/>
        <v>77.5</v>
      </c>
      <c r="AD26" s="45"/>
      <c r="AE26" s="45">
        <v>90</v>
      </c>
      <c r="AF26" s="22">
        <f t="shared" si="25"/>
        <v>90</v>
      </c>
      <c r="AG26" s="45"/>
      <c r="AH26" s="45">
        <v>83.5</v>
      </c>
      <c r="AI26" s="22">
        <f t="shared" si="26"/>
        <v>83.5</v>
      </c>
      <c r="AJ26" s="45"/>
      <c r="AK26" s="45">
        <v>88.5</v>
      </c>
      <c r="AL26" s="22">
        <f t="shared" si="27"/>
        <v>88.5</v>
      </c>
      <c r="AM26" s="45"/>
      <c r="AN26" s="45"/>
      <c r="AO26" s="22" t="e">
        <f t="shared" si="28"/>
        <v>#DIV/0!</v>
      </c>
      <c r="AP26" s="45"/>
      <c r="AQ26" s="45">
        <v>90.5</v>
      </c>
      <c r="AR26" s="22">
        <f t="shared" si="29"/>
        <v>90.5</v>
      </c>
      <c r="AS26" s="45"/>
      <c r="AT26" s="45"/>
      <c r="AU26" s="22" t="e">
        <f t="shared" si="30"/>
        <v>#DIV/0!</v>
      </c>
      <c r="AV26" s="45"/>
      <c r="AW26" s="45">
        <v>87.25</v>
      </c>
      <c r="AX26" s="22">
        <f t="shared" si="31"/>
        <v>87.25</v>
      </c>
    </row>
    <row r="27" spans="1:50" s="59" customFormat="1" x14ac:dyDescent="0.25">
      <c r="A27" s="95">
        <v>21</v>
      </c>
      <c r="B27" s="82" t="s">
        <v>113</v>
      </c>
      <c r="C27" s="45"/>
      <c r="D27" s="45">
        <v>95.5</v>
      </c>
      <c r="E27" s="22">
        <f t="shared" si="16"/>
        <v>95.5</v>
      </c>
      <c r="F27" s="15"/>
      <c r="G27" s="45"/>
      <c r="H27" s="22" t="e">
        <f t="shared" si="17"/>
        <v>#DIV/0!</v>
      </c>
      <c r="I27" s="45"/>
      <c r="J27" s="45"/>
      <c r="K27" s="22" t="e">
        <f t="shared" si="18"/>
        <v>#DIV/0!</v>
      </c>
      <c r="L27" s="45"/>
      <c r="M27" s="45">
        <v>81.5</v>
      </c>
      <c r="N27" s="22">
        <f t="shared" si="19"/>
        <v>81.5</v>
      </c>
      <c r="O27" s="45"/>
      <c r="P27" s="45"/>
      <c r="Q27" s="22" t="e">
        <f t="shared" si="20"/>
        <v>#DIV/0!</v>
      </c>
      <c r="R27" s="45"/>
      <c r="S27" s="45">
        <v>81</v>
      </c>
      <c r="T27" s="22">
        <f t="shared" si="21"/>
        <v>81</v>
      </c>
      <c r="U27" s="45"/>
      <c r="V27" s="45"/>
      <c r="W27" s="22" t="e">
        <f t="shared" si="22"/>
        <v>#DIV/0!</v>
      </c>
      <c r="X27" s="45"/>
      <c r="Y27" s="45">
        <v>78.5</v>
      </c>
      <c r="Z27" s="22">
        <f t="shared" si="23"/>
        <v>78.5</v>
      </c>
      <c r="AA27" s="45"/>
      <c r="AB27" s="45">
        <v>77</v>
      </c>
      <c r="AC27" s="22">
        <f t="shared" si="24"/>
        <v>77</v>
      </c>
      <c r="AD27" s="45"/>
      <c r="AE27" s="45">
        <v>90</v>
      </c>
      <c r="AF27" s="22">
        <f t="shared" si="25"/>
        <v>90</v>
      </c>
      <c r="AG27" s="45"/>
      <c r="AH27" s="45">
        <v>81</v>
      </c>
      <c r="AI27" s="22">
        <f t="shared" si="26"/>
        <v>81</v>
      </c>
      <c r="AJ27" s="45"/>
      <c r="AK27" s="45">
        <v>86</v>
      </c>
      <c r="AL27" s="22">
        <f t="shared" si="27"/>
        <v>86</v>
      </c>
      <c r="AM27" s="45"/>
      <c r="AN27" s="45"/>
      <c r="AO27" s="22" t="e">
        <f t="shared" si="28"/>
        <v>#DIV/0!</v>
      </c>
      <c r="AP27" s="45"/>
      <c r="AQ27" s="45">
        <v>92.5</v>
      </c>
      <c r="AR27" s="22">
        <f t="shared" si="29"/>
        <v>92.5</v>
      </c>
      <c r="AS27" s="45"/>
      <c r="AT27" s="45"/>
      <c r="AU27" s="22" t="e">
        <f t="shared" si="30"/>
        <v>#DIV/0!</v>
      </c>
      <c r="AV27" s="45"/>
      <c r="AW27" s="45">
        <v>81.5</v>
      </c>
      <c r="AX27" s="22">
        <f t="shared" si="31"/>
        <v>81.5</v>
      </c>
    </row>
    <row r="28" spans="1:50" s="59" customFormat="1" x14ac:dyDescent="0.25">
      <c r="A28" s="95">
        <v>22</v>
      </c>
      <c r="B28" s="82" t="s">
        <v>114</v>
      </c>
      <c r="C28" s="45"/>
      <c r="D28" s="45">
        <v>80.5</v>
      </c>
      <c r="E28" s="22">
        <f t="shared" si="16"/>
        <v>80.5</v>
      </c>
      <c r="F28" s="15"/>
      <c r="G28" s="45"/>
      <c r="H28" s="22" t="e">
        <f t="shared" si="17"/>
        <v>#DIV/0!</v>
      </c>
      <c r="I28" s="45"/>
      <c r="J28" s="45"/>
      <c r="K28" s="22" t="e">
        <f t="shared" si="18"/>
        <v>#DIV/0!</v>
      </c>
      <c r="L28" s="45"/>
      <c r="M28" s="45">
        <v>79</v>
      </c>
      <c r="N28" s="22">
        <f t="shared" si="19"/>
        <v>79</v>
      </c>
      <c r="O28" s="45"/>
      <c r="P28" s="45"/>
      <c r="Q28" s="22" t="e">
        <f t="shared" si="20"/>
        <v>#DIV/0!</v>
      </c>
      <c r="R28" s="45"/>
      <c r="S28" s="45">
        <v>78</v>
      </c>
      <c r="T28" s="22">
        <f t="shared" si="21"/>
        <v>78</v>
      </c>
      <c r="U28" s="45"/>
      <c r="V28" s="45"/>
      <c r="W28" s="22" t="e">
        <f t="shared" si="22"/>
        <v>#DIV/0!</v>
      </c>
      <c r="X28" s="45"/>
      <c r="Y28" s="45">
        <v>76.5</v>
      </c>
      <c r="Z28" s="22">
        <f t="shared" si="23"/>
        <v>76.5</v>
      </c>
      <c r="AA28" s="45"/>
      <c r="AB28" s="45">
        <v>76.5</v>
      </c>
      <c r="AC28" s="22">
        <f t="shared" si="24"/>
        <v>76.5</v>
      </c>
      <c r="AD28" s="45"/>
      <c r="AE28" s="45">
        <v>88.75</v>
      </c>
      <c r="AF28" s="22">
        <f t="shared" si="25"/>
        <v>88.75</v>
      </c>
      <c r="AG28" s="45"/>
      <c r="AH28" s="45">
        <v>79</v>
      </c>
      <c r="AI28" s="22">
        <f t="shared" si="26"/>
        <v>79</v>
      </c>
      <c r="AJ28" s="45"/>
      <c r="AK28" s="45">
        <v>76</v>
      </c>
      <c r="AL28" s="22">
        <f t="shared" si="27"/>
        <v>76</v>
      </c>
      <c r="AM28" s="45"/>
      <c r="AN28" s="45"/>
      <c r="AO28" s="22" t="e">
        <f t="shared" si="28"/>
        <v>#DIV/0!</v>
      </c>
      <c r="AP28" s="45"/>
      <c r="AQ28" s="45">
        <v>76.5</v>
      </c>
      <c r="AR28" s="22">
        <f t="shared" si="29"/>
        <v>76.5</v>
      </c>
      <c r="AS28" s="45"/>
      <c r="AT28" s="45"/>
      <c r="AU28" s="22" t="e">
        <f t="shared" si="30"/>
        <v>#DIV/0!</v>
      </c>
      <c r="AV28" s="45"/>
      <c r="AW28" s="45">
        <v>75.5</v>
      </c>
      <c r="AX28" s="22">
        <f t="shared" si="31"/>
        <v>75.5</v>
      </c>
    </row>
    <row r="29" spans="1:50" s="59" customFormat="1" x14ac:dyDescent="0.25">
      <c r="A29" s="95">
        <v>23</v>
      </c>
      <c r="B29" s="79" t="s">
        <v>142</v>
      </c>
      <c r="C29" s="45"/>
      <c r="D29" s="45">
        <v>88.5</v>
      </c>
      <c r="E29" s="22">
        <f t="shared" si="16"/>
        <v>88.5</v>
      </c>
      <c r="F29" s="15"/>
      <c r="G29" s="45"/>
      <c r="H29" s="22" t="e">
        <f t="shared" si="17"/>
        <v>#DIV/0!</v>
      </c>
      <c r="I29" s="45"/>
      <c r="J29" s="45"/>
      <c r="K29" s="22" t="e">
        <f t="shared" si="18"/>
        <v>#DIV/0!</v>
      </c>
      <c r="L29" s="45"/>
      <c r="M29" s="45">
        <v>81.5</v>
      </c>
      <c r="N29" s="22">
        <f t="shared" si="19"/>
        <v>81.5</v>
      </c>
      <c r="O29" s="45"/>
      <c r="P29" s="45"/>
      <c r="Q29" s="22" t="e">
        <f t="shared" si="20"/>
        <v>#DIV/0!</v>
      </c>
      <c r="R29" s="45"/>
      <c r="S29" s="45">
        <v>86</v>
      </c>
      <c r="T29" s="22">
        <f t="shared" si="21"/>
        <v>86</v>
      </c>
      <c r="U29" s="45"/>
      <c r="V29" s="45"/>
      <c r="W29" s="22" t="e">
        <f t="shared" si="22"/>
        <v>#DIV/0!</v>
      </c>
      <c r="X29" s="45"/>
      <c r="Y29" s="45">
        <v>82.5</v>
      </c>
      <c r="Z29" s="22">
        <f t="shared" si="23"/>
        <v>82.5</v>
      </c>
      <c r="AA29" s="45"/>
      <c r="AB29" s="45">
        <v>77</v>
      </c>
      <c r="AC29" s="22">
        <f t="shared" si="24"/>
        <v>77</v>
      </c>
      <c r="AD29" s="45"/>
      <c r="AE29" s="45">
        <v>83.75</v>
      </c>
      <c r="AF29" s="22">
        <f t="shared" si="25"/>
        <v>83.75</v>
      </c>
      <c r="AG29" s="45"/>
      <c r="AH29" s="45">
        <v>80.5</v>
      </c>
      <c r="AI29" s="22">
        <f t="shared" si="26"/>
        <v>80.5</v>
      </c>
      <c r="AJ29" s="45"/>
      <c r="AK29" s="45">
        <v>86.5</v>
      </c>
      <c r="AL29" s="22">
        <f t="shared" si="27"/>
        <v>86.5</v>
      </c>
      <c r="AM29" s="45"/>
      <c r="AN29" s="45"/>
      <c r="AO29" s="22" t="e">
        <f t="shared" si="28"/>
        <v>#DIV/0!</v>
      </c>
      <c r="AP29" s="45"/>
      <c r="AQ29" s="45">
        <v>84.5</v>
      </c>
      <c r="AR29" s="22">
        <f t="shared" si="29"/>
        <v>84.5</v>
      </c>
      <c r="AS29" s="45"/>
      <c r="AT29" s="45"/>
      <c r="AU29" s="22" t="e">
        <f t="shared" si="30"/>
        <v>#DIV/0!</v>
      </c>
      <c r="AV29" s="45"/>
      <c r="AW29" s="45">
        <v>76.5</v>
      </c>
      <c r="AX29" s="22">
        <f t="shared" si="31"/>
        <v>76.5</v>
      </c>
    </row>
    <row r="30" spans="1:50" s="59" customFormat="1" x14ac:dyDescent="0.25">
      <c r="A30" s="95">
        <v>24</v>
      </c>
      <c r="B30" s="80" t="s">
        <v>143</v>
      </c>
      <c r="C30" s="45"/>
      <c r="D30" s="45">
        <v>84.5</v>
      </c>
      <c r="E30" s="22">
        <f t="shared" si="16"/>
        <v>84.5</v>
      </c>
      <c r="F30" s="15"/>
      <c r="G30" s="45"/>
      <c r="H30" s="22" t="e">
        <f t="shared" si="17"/>
        <v>#DIV/0!</v>
      </c>
      <c r="I30" s="45"/>
      <c r="J30" s="45"/>
      <c r="K30" s="22" t="e">
        <f t="shared" si="18"/>
        <v>#DIV/0!</v>
      </c>
      <c r="L30" s="45"/>
      <c r="M30" s="45">
        <v>79.5</v>
      </c>
      <c r="N30" s="22">
        <f t="shared" si="19"/>
        <v>79.5</v>
      </c>
      <c r="O30" s="45"/>
      <c r="P30" s="45"/>
      <c r="Q30" s="22" t="e">
        <f t="shared" si="20"/>
        <v>#DIV/0!</v>
      </c>
      <c r="R30" s="45"/>
      <c r="S30" s="45">
        <v>82</v>
      </c>
      <c r="T30" s="22">
        <f t="shared" si="21"/>
        <v>82</v>
      </c>
      <c r="U30" s="45"/>
      <c r="V30" s="45"/>
      <c r="W30" s="22" t="e">
        <f t="shared" si="22"/>
        <v>#DIV/0!</v>
      </c>
      <c r="X30" s="45"/>
      <c r="Y30" s="45">
        <v>80.25</v>
      </c>
      <c r="Z30" s="22">
        <f t="shared" si="23"/>
        <v>80.25</v>
      </c>
      <c r="AA30" s="45"/>
      <c r="AB30" s="45">
        <v>77</v>
      </c>
      <c r="AC30" s="22">
        <f t="shared" si="24"/>
        <v>77</v>
      </c>
      <c r="AD30" s="45"/>
      <c r="AE30" s="45">
        <v>83.75</v>
      </c>
      <c r="AF30" s="22">
        <f t="shared" si="25"/>
        <v>83.75</v>
      </c>
      <c r="AG30" s="45"/>
      <c r="AH30" s="45">
        <v>79</v>
      </c>
      <c r="AI30" s="22">
        <f t="shared" si="26"/>
        <v>79</v>
      </c>
      <c r="AJ30" s="45"/>
      <c r="AK30" s="45">
        <v>81.25</v>
      </c>
      <c r="AL30" s="22">
        <f t="shared" si="27"/>
        <v>81.25</v>
      </c>
      <c r="AM30" s="45"/>
      <c r="AN30" s="45"/>
      <c r="AO30" s="22" t="e">
        <f t="shared" si="28"/>
        <v>#DIV/0!</v>
      </c>
      <c r="AP30" s="45"/>
      <c r="AQ30" s="45">
        <v>82.75</v>
      </c>
      <c r="AR30" s="22">
        <f t="shared" si="29"/>
        <v>82.75</v>
      </c>
      <c r="AS30" s="45"/>
      <c r="AT30" s="45"/>
      <c r="AU30" s="22" t="e">
        <f t="shared" si="30"/>
        <v>#DIV/0!</v>
      </c>
      <c r="AV30" s="45"/>
      <c r="AW30" s="45">
        <v>84.25</v>
      </c>
      <c r="AX30" s="22">
        <f t="shared" si="31"/>
        <v>84.25</v>
      </c>
    </row>
    <row r="31" spans="1:50" s="59" customFormat="1" x14ac:dyDescent="0.25">
      <c r="A31" s="95">
        <v>25</v>
      </c>
      <c r="B31" s="85" t="s">
        <v>144</v>
      </c>
      <c r="C31" s="45"/>
      <c r="D31" s="45">
        <v>85.25</v>
      </c>
      <c r="E31" s="22">
        <f t="shared" si="16"/>
        <v>85.25</v>
      </c>
      <c r="F31" s="15"/>
      <c r="G31" s="45"/>
      <c r="H31" s="22" t="e">
        <f t="shared" si="17"/>
        <v>#DIV/0!</v>
      </c>
      <c r="I31" s="45"/>
      <c r="J31" s="45"/>
      <c r="K31" s="22" t="e">
        <f t="shared" si="18"/>
        <v>#DIV/0!</v>
      </c>
      <c r="L31" s="45"/>
      <c r="M31" s="45">
        <v>82</v>
      </c>
      <c r="N31" s="22">
        <f t="shared" si="19"/>
        <v>82</v>
      </c>
      <c r="O31" s="45"/>
      <c r="P31" s="45"/>
      <c r="Q31" s="22" t="e">
        <f t="shared" si="20"/>
        <v>#DIV/0!</v>
      </c>
      <c r="R31" s="45"/>
      <c r="S31" s="45">
        <v>81</v>
      </c>
      <c r="T31" s="22">
        <f t="shared" si="21"/>
        <v>81</v>
      </c>
      <c r="U31" s="45"/>
      <c r="V31" s="45"/>
      <c r="W31" s="22" t="e">
        <f t="shared" si="22"/>
        <v>#DIV/0!</v>
      </c>
      <c r="X31" s="45"/>
      <c r="Y31" s="45">
        <v>80.75</v>
      </c>
      <c r="Z31" s="22">
        <f t="shared" si="23"/>
        <v>80.75</v>
      </c>
      <c r="AA31" s="45"/>
      <c r="AB31" s="45">
        <v>78</v>
      </c>
      <c r="AC31" s="22">
        <f t="shared" si="24"/>
        <v>78</v>
      </c>
      <c r="AD31" s="45"/>
      <c r="AE31" s="45">
        <v>83.75</v>
      </c>
      <c r="AF31" s="22">
        <f t="shared" si="25"/>
        <v>83.75</v>
      </c>
      <c r="AG31" s="45"/>
      <c r="AH31" s="45">
        <v>81</v>
      </c>
      <c r="AI31" s="22">
        <f t="shared" si="26"/>
        <v>81</v>
      </c>
      <c r="AJ31" s="45"/>
      <c r="AK31" s="45">
        <v>82.75</v>
      </c>
      <c r="AL31" s="22">
        <f t="shared" si="27"/>
        <v>82.75</v>
      </c>
      <c r="AM31" s="45"/>
      <c r="AN31" s="45"/>
      <c r="AO31" s="22" t="e">
        <f t="shared" si="28"/>
        <v>#DIV/0!</v>
      </c>
      <c r="AP31" s="45"/>
      <c r="AQ31" s="45">
        <v>80.75</v>
      </c>
      <c r="AR31" s="22">
        <f t="shared" si="29"/>
        <v>80.75</v>
      </c>
      <c r="AS31" s="45"/>
      <c r="AT31" s="45"/>
      <c r="AU31" s="22" t="e">
        <f t="shared" si="30"/>
        <v>#DIV/0!</v>
      </c>
      <c r="AV31" s="45"/>
      <c r="AW31" s="45">
        <v>82.25</v>
      </c>
      <c r="AX31" s="22">
        <f t="shared" si="31"/>
        <v>82.25</v>
      </c>
    </row>
    <row r="32" spans="1:50" s="59" customFormat="1" x14ac:dyDescent="0.25">
      <c r="A32" s="95">
        <v>26</v>
      </c>
      <c r="B32" s="80" t="s">
        <v>145</v>
      </c>
      <c r="C32" s="45"/>
      <c r="D32" s="45">
        <v>89.25</v>
      </c>
      <c r="E32" s="22">
        <f t="shared" si="16"/>
        <v>89.25</v>
      </c>
      <c r="F32" s="15"/>
      <c r="G32" s="45"/>
      <c r="H32" s="22" t="e">
        <f t="shared" si="17"/>
        <v>#DIV/0!</v>
      </c>
      <c r="I32" s="45"/>
      <c r="J32" s="45"/>
      <c r="K32" s="22" t="e">
        <f t="shared" si="18"/>
        <v>#DIV/0!</v>
      </c>
      <c r="L32" s="45"/>
      <c r="M32" s="45">
        <v>82</v>
      </c>
      <c r="N32" s="22">
        <f t="shared" si="19"/>
        <v>82</v>
      </c>
      <c r="O32" s="45"/>
      <c r="P32" s="45"/>
      <c r="Q32" s="22" t="e">
        <f t="shared" si="20"/>
        <v>#DIV/0!</v>
      </c>
      <c r="R32" s="45"/>
      <c r="S32" s="45">
        <v>86</v>
      </c>
      <c r="T32" s="22">
        <f t="shared" si="21"/>
        <v>86</v>
      </c>
      <c r="U32" s="45"/>
      <c r="V32" s="45"/>
      <c r="W32" s="22" t="e">
        <f t="shared" si="22"/>
        <v>#DIV/0!</v>
      </c>
      <c r="X32" s="45"/>
      <c r="Y32" s="45">
        <v>87.5</v>
      </c>
      <c r="Z32" s="22">
        <f t="shared" si="23"/>
        <v>87.5</v>
      </c>
      <c r="AA32" s="45"/>
      <c r="AB32" s="45">
        <v>79.5</v>
      </c>
      <c r="AC32" s="22">
        <f t="shared" si="24"/>
        <v>79.5</v>
      </c>
      <c r="AD32" s="45"/>
      <c r="AE32" s="45">
        <v>83.75</v>
      </c>
      <c r="AF32" s="22">
        <f t="shared" si="25"/>
        <v>83.75</v>
      </c>
      <c r="AG32" s="45"/>
      <c r="AH32" s="45">
        <v>81</v>
      </c>
      <c r="AI32" s="22">
        <f t="shared" si="26"/>
        <v>81</v>
      </c>
      <c r="AJ32" s="45"/>
      <c r="AK32" s="45">
        <v>91.75</v>
      </c>
      <c r="AL32" s="22">
        <f t="shared" si="27"/>
        <v>91.75</v>
      </c>
      <c r="AM32" s="45"/>
      <c r="AN32" s="45"/>
      <c r="AO32" s="22" t="e">
        <f t="shared" si="28"/>
        <v>#DIV/0!</v>
      </c>
      <c r="AP32" s="45"/>
      <c r="AQ32" s="45">
        <v>89.75</v>
      </c>
      <c r="AR32" s="22">
        <f t="shared" si="29"/>
        <v>89.75</v>
      </c>
      <c r="AS32" s="45"/>
      <c r="AT32" s="45"/>
      <c r="AU32" s="22" t="e">
        <f t="shared" si="30"/>
        <v>#DIV/0!</v>
      </c>
      <c r="AV32" s="45"/>
      <c r="AW32" s="45">
        <v>83.25</v>
      </c>
      <c r="AX32" s="22">
        <f t="shared" si="31"/>
        <v>83.25</v>
      </c>
    </row>
    <row r="33" spans="1:50" s="59" customFormat="1" x14ac:dyDescent="0.25">
      <c r="A33" s="95">
        <v>27</v>
      </c>
      <c r="B33" s="80" t="s">
        <v>146</v>
      </c>
      <c r="C33" s="45"/>
      <c r="D33" s="45">
        <v>87</v>
      </c>
      <c r="E33" s="22">
        <f t="shared" si="16"/>
        <v>87</v>
      </c>
      <c r="F33" s="15"/>
      <c r="G33" s="45"/>
      <c r="H33" s="22" t="e">
        <f t="shared" si="17"/>
        <v>#DIV/0!</v>
      </c>
      <c r="I33" s="45"/>
      <c r="J33" s="45"/>
      <c r="K33" s="22" t="e">
        <f t="shared" si="18"/>
        <v>#DIV/0!</v>
      </c>
      <c r="L33" s="45"/>
      <c r="M33" s="45">
        <v>81</v>
      </c>
      <c r="N33" s="22">
        <f t="shared" si="19"/>
        <v>81</v>
      </c>
      <c r="O33" s="45"/>
      <c r="P33" s="45"/>
      <c r="Q33" s="22" t="e">
        <f t="shared" si="20"/>
        <v>#DIV/0!</v>
      </c>
      <c r="R33" s="45"/>
      <c r="S33" s="45">
        <v>88</v>
      </c>
      <c r="T33" s="22">
        <f t="shared" si="21"/>
        <v>88</v>
      </c>
      <c r="U33" s="45"/>
      <c r="V33" s="45"/>
      <c r="W33" s="22" t="e">
        <f t="shared" si="22"/>
        <v>#DIV/0!</v>
      </c>
      <c r="X33" s="45"/>
      <c r="Y33" s="45">
        <v>80.75</v>
      </c>
      <c r="Z33" s="22">
        <f t="shared" si="23"/>
        <v>80.75</v>
      </c>
      <c r="AA33" s="45"/>
      <c r="AB33" s="45">
        <v>76</v>
      </c>
      <c r="AC33" s="22">
        <f t="shared" si="24"/>
        <v>76</v>
      </c>
      <c r="AD33" s="45"/>
      <c r="AE33" s="45">
        <v>93.75</v>
      </c>
      <c r="AF33" s="22">
        <f t="shared" si="25"/>
        <v>93.75</v>
      </c>
      <c r="AG33" s="45"/>
      <c r="AH33" s="45">
        <v>81</v>
      </c>
      <c r="AI33" s="22">
        <f t="shared" si="26"/>
        <v>81</v>
      </c>
      <c r="AJ33" s="45"/>
      <c r="AK33" s="45">
        <v>87</v>
      </c>
      <c r="AL33" s="22">
        <f t="shared" si="27"/>
        <v>87</v>
      </c>
      <c r="AM33" s="45"/>
      <c r="AN33" s="45"/>
      <c r="AO33" s="22" t="e">
        <f t="shared" si="28"/>
        <v>#DIV/0!</v>
      </c>
      <c r="AP33" s="45"/>
      <c r="AQ33" s="45">
        <v>87.75</v>
      </c>
      <c r="AR33" s="22">
        <f t="shared" si="29"/>
        <v>87.75</v>
      </c>
      <c r="AS33" s="45"/>
      <c r="AT33" s="45"/>
      <c r="AU33" s="22" t="e">
        <f t="shared" si="30"/>
        <v>#DIV/0!</v>
      </c>
      <c r="AV33" s="45"/>
      <c r="AW33" s="45">
        <v>83.5</v>
      </c>
      <c r="AX33" s="22">
        <f t="shared" si="31"/>
        <v>83.5</v>
      </c>
    </row>
    <row r="34" spans="1:50" s="59" customFormat="1" x14ac:dyDescent="0.25">
      <c r="A34" s="95">
        <v>28</v>
      </c>
      <c r="B34" s="81" t="s">
        <v>147</v>
      </c>
      <c r="C34" s="45"/>
      <c r="D34" s="45">
        <v>91.25</v>
      </c>
      <c r="E34" s="22">
        <f t="shared" si="16"/>
        <v>91.25</v>
      </c>
      <c r="F34" s="15"/>
      <c r="G34" s="45"/>
      <c r="H34" s="22" t="e">
        <f t="shared" si="17"/>
        <v>#DIV/0!</v>
      </c>
      <c r="I34" s="45"/>
      <c r="J34" s="45"/>
      <c r="K34" s="22" t="e">
        <f t="shared" si="18"/>
        <v>#DIV/0!</v>
      </c>
      <c r="L34" s="45"/>
      <c r="M34" s="45">
        <v>82</v>
      </c>
      <c r="N34" s="22">
        <f t="shared" si="19"/>
        <v>82</v>
      </c>
      <c r="O34" s="45"/>
      <c r="P34" s="45"/>
      <c r="Q34" s="22" t="e">
        <f t="shared" si="20"/>
        <v>#DIV/0!</v>
      </c>
      <c r="R34" s="45"/>
      <c r="S34" s="45">
        <v>84</v>
      </c>
      <c r="T34" s="22">
        <f t="shared" si="21"/>
        <v>84</v>
      </c>
      <c r="U34" s="45"/>
      <c r="V34" s="45"/>
      <c r="W34" s="22" t="e">
        <f t="shared" si="22"/>
        <v>#DIV/0!</v>
      </c>
      <c r="X34" s="45"/>
      <c r="Y34" s="45">
        <v>79.25</v>
      </c>
      <c r="Z34" s="22">
        <f t="shared" si="23"/>
        <v>79.25</v>
      </c>
      <c r="AA34" s="45"/>
      <c r="AB34" s="45">
        <v>77</v>
      </c>
      <c r="AC34" s="22">
        <f t="shared" si="24"/>
        <v>77</v>
      </c>
      <c r="AD34" s="45"/>
      <c r="AE34" s="45">
        <v>83.75</v>
      </c>
      <c r="AF34" s="22">
        <f t="shared" si="25"/>
        <v>83.75</v>
      </c>
      <c r="AG34" s="45"/>
      <c r="AH34" s="45">
        <v>81</v>
      </c>
      <c r="AI34" s="22">
        <f t="shared" si="26"/>
        <v>81</v>
      </c>
      <c r="AJ34" s="45"/>
      <c r="AK34" s="45">
        <v>92.25</v>
      </c>
      <c r="AL34" s="22">
        <f t="shared" si="27"/>
        <v>92.25</v>
      </c>
      <c r="AM34" s="45"/>
      <c r="AN34" s="45"/>
      <c r="AO34" s="22" t="e">
        <f t="shared" si="28"/>
        <v>#DIV/0!</v>
      </c>
      <c r="AP34" s="45"/>
      <c r="AQ34" s="45">
        <v>89.75</v>
      </c>
      <c r="AR34" s="22">
        <f t="shared" si="29"/>
        <v>89.75</v>
      </c>
      <c r="AS34" s="45"/>
      <c r="AT34" s="45"/>
      <c r="AU34" s="22" t="e">
        <f t="shared" si="30"/>
        <v>#DIV/0!</v>
      </c>
      <c r="AV34" s="45"/>
      <c r="AW34" s="45">
        <v>83.75</v>
      </c>
      <c r="AX34" s="22">
        <f t="shared" si="31"/>
        <v>83.75</v>
      </c>
    </row>
    <row r="35" spans="1:50" s="59" customFormat="1" x14ac:dyDescent="0.25">
      <c r="A35" s="95">
        <v>29</v>
      </c>
      <c r="B35" s="81" t="s">
        <v>148</v>
      </c>
      <c r="C35" s="45"/>
      <c r="D35" s="45">
        <v>83.75</v>
      </c>
      <c r="E35" s="22">
        <f t="shared" si="16"/>
        <v>83.75</v>
      </c>
      <c r="F35" s="15"/>
      <c r="G35" s="45"/>
      <c r="H35" s="22" t="e">
        <f t="shared" si="17"/>
        <v>#DIV/0!</v>
      </c>
      <c r="I35" s="45"/>
      <c r="J35" s="45"/>
      <c r="K35" s="22" t="e">
        <f t="shared" si="18"/>
        <v>#DIV/0!</v>
      </c>
      <c r="L35" s="45"/>
      <c r="M35" s="45">
        <v>81</v>
      </c>
      <c r="N35" s="22">
        <f t="shared" si="19"/>
        <v>81</v>
      </c>
      <c r="O35" s="45"/>
      <c r="P35" s="45"/>
      <c r="Q35" s="22" t="e">
        <f t="shared" si="20"/>
        <v>#DIV/0!</v>
      </c>
      <c r="R35" s="45"/>
      <c r="S35" s="45">
        <v>79</v>
      </c>
      <c r="T35" s="22">
        <f t="shared" si="21"/>
        <v>79</v>
      </c>
      <c r="U35" s="45"/>
      <c r="V35" s="45"/>
      <c r="W35" s="22" t="e">
        <f t="shared" si="22"/>
        <v>#DIV/0!</v>
      </c>
      <c r="X35" s="45"/>
      <c r="Y35" s="45">
        <v>78</v>
      </c>
      <c r="Z35" s="22">
        <f t="shared" si="23"/>
        <v>78</v>
      </c>
      <c r="AA35" s="45"/>
      <c r="AB35" s="45">
        <v>78</v>
      </c>
      <c r="AC35" s="22">
        <f t="shared" si="24"/>
        <v>78</v>
      </c>
      <c r="AD35" s="45"/>
      <c r="AE35" s="45">
        <v>93.75</v>
      </c>
      <c r="AF35" s="22">
        <f t="shared" si="25"/>
        <v>93.75</v>
      </c>
      <c r="AG35" s="45"/>
      <c r="AH35" s="45">
        <v>80.5</v>
      </c>
      <c r="AI35" s="22">
        <f t="shared" si="26"/>
        <v>80.5</v>
      </c>
      <c r="AJ35" s="45"/>
      <c r="AK35" s="45">
        <v>84.5</v>
      </c>
      <c r="AL35" s="22">
        <f t="shared" si="27"/>
        <v>84.5</v>
      </c>
      <c r="AM35" s="45"/>
      <c r="AN35" s="45"/>
      <c r="AO35" s="22" t="e">
        <f t="shared" si="28"/>
        <v>#DIV/0!</v>
      </c>
      <c r="AP35" s="45"/>
      <c r="AQ35" s="45">
        <v>80</v>
      </c>
      <c r="AR35" s="22">
        <f t="shared" si="29"/>
        <v>80</v>
      </c>
      <c r="AS35" s="45"/>
      <c r="AT35" s="45"/>
      <c r="AU35" s="22" t="e">
        <f t="shared" si="30"/>
        <v>#DIV/0!</v>
      </c>
      <c r="AV35" s="45"/>
      <c r="AW35" s="45">
        <v>77.5</v>
      </c>
      <c r="AX35" s="22">
        <f t="shared" si="31"/>
        <v>77.5</v>
      </c>
    </row>
    <row r="36" spans="1:50" s="59" customFormat="1" x14ac:dyDescent="0.25">
      <c r="A36" s="95">
        <v>30</v>
      </c>
      <c r="B36" s="80" t="s">
        <v>149</v>
      </c>
      <c r="C36" s="45"/>
      <c r="D36" s="45">
        <v>85.75</v>
      </c>
      <c r="E36" s="22">
        <f t="shared" si="16"/>
        <v>85.75</v>
      </c>
      <c r="F36" s="15"/>
      <c r="G36" s="45"/>
      <c r="H36" s="22" t="e">
        <f t="shared" si="17"/>
        <v>#DIV/0!</v>
      </c>
      <c r="I36" s="45"/>
      <c r="J36" s="45"/>
      <c r="K36" s="22" t="e">
        <f t="shared" si="18"/>
        <v>#DIV/0!</v>
      </c>
      <c r="L36" s="45"/>
      <c r="M36" s="45">
        <v>81.5</v>
      </c>
      <c r="N36" s="22">
        <f t="shared" si="19"/>
        <v>81.5</v>
      </c>
      <c r="O36" s="45"/>
      <c r="P36" s="45"/>
      <c r="Q36" s="22" t="e">
        <f t="shared" si="20"/>
        <v>#DIV/0!</v>
      </c>
      <c r="R36" s="45"/>
      <c r="S36" s="45">
        <v>83</v>
      </c>
      <c r="T36" s="22">
        <f t="shared" si="21"/>
        <v>83</v>
      </c>
      <c r="U36" s="45"/>
      <c r="V36" s="45"/>
      <c r="W36" s="22" t="e">
        <f t="shared" si="22"/>
        <v>#DIV/0!</v>
      </c>
      <c r="X36" s="45"/>
      <c r="Y36" s="45">
        <v>80.25</v>
      </c>
      <c r="Z36" s="22">
        <f t="shared" si="23"/>
        <v>80.25</v>
      </c>
      <c r="AA36" s="45"/>
      <c r="AB36" s="45">
        <v>80.25</v>
      </c>
      <c r="AC36" s="22">
        <f t="shared" si="24"/>
        <v>80.25</v>
      </c>
      <c r="AD36" s="45"/>
      <c r="AE36" s="45">
        <v>93.75</v>
      </c>
      <c r="AF36" s="22">
        <f t="shared" si="25"/>
        <v>93.75</v>
      </c>
      <c r="AG36" s="45"/>
      <c r="AH36" s="45">
        <v>81</v>
      </c>
      <c r="AI36" s="22">
        <f t="shared" si="26"/>
        <v>81</v>
      </c>
      <c r="AJ36" s="45"/>
      <c r="AK36" s="45">
        <v>79.25</v>
      </c>
      <c r="AL36" s="22">
        <f t="shared" si="27"/>
        <v>79.25</v>
      </c>
      <c r="AM36" s="45"/>
      <c r="AN36" s="45"/>
      <c r="AO36" s="22" t="e">
        <f t="shared" si="28"/>
        <v>#DIV/0!</v>
      </c>
      <c r="AP36" s="45"/>
      <c r="AQ36" s="45">
        <v>87</v>
      </c>
      <c r="AR36" s="22">
        <f t="shared" si="29"/>
        <v>87</v>
      </c>
      <c r="AS36" s="45"/>
      <c r="AT36" s="45"/>
      <c r="AU36" s="22" t="e">
        <f t="shared" si="30"/>
        <v>#DIV/0!</v>
      </c>
      <c r="AV36" s="45"/>
      <c r="AW36" s="45">
        <v>79.25</v>
      </c>
      <c r="AX36" s="22">
        <f t="shared" si="31"/>
        <v>79.25</v>
      </c>
    </row>
    <row r="37" spans="1:50" s="59" customFormat="1" x14ac:dyDescent="0.25">
      <c r="A37" s="95">
        <v>31</v>
      </c>
      <c r="B37" s="80" t="s">
        <v>150</v>
      </c>
      <c r="C37" s="45"/>
      <c r="D37" s="45">
        <v>85.25</v>
      </c>
      <c r="E37" s="22">
        <f t="shared" si="16"/>
        <v>85.25</v>
      </c>
      <c r="F37" s="15"/>
      <c r="G37" s="45"/>
      <c r="H37" s="22" t="e">
        <f t="shared" si="17"/>
        <v>#DIV/0!</v>
      </c>
      <c r="I37" s="45"/>
      <c r="J37" s="45"/>
      <c r="K37" s="22" t="e">
        <f t="shared" si="18"/>
        <v>#DIV/0!</v>
      </c>
      <c r="L37" s="45"/>
      <c r="M37" s="45">
        <v>82</v>
      </c>
      <c r="N37" s="22">
        <f t="shared" si="19"/>
        <v>82</v>
      </c>
      <c r="O37" s="45"/>
      <c r="P37" s="45"/>
      <c r="Q37" s="22" t="e">
        <f t="shared" si="20"/>
        <v>#DIV/0!</v>
      </c>
      <c r="R37" s="45"/>
      <c r="S37" s="45">
        <v>79</v>
      </c>
      <c r="T37" s="22">
        <f t="shared" si="21"/>
        <v>79</v>
      </c>
      <c r="U37" s="45"/>
      <c r="V37" s="45"/>
      <c r="W37" s="22" t="e">
        <f t="shared" si="22"/>
        <v>#DIV/0!</v>
      </c>
      <c r="X37" s="45"/>
      <c r="Y37" s="45">
        <v>83.75</v>
      </c>
      <c r="Z37" s="22">
        <f t="shared" si="23"/>
        <v>83.75</v>
      </c>
      <c r="AA37" s="45"/>
      <c r="AB37" s="45">
        <v>76</v>
      </c>
      <c r="AC37" s="22">
        <f t="shared" si="24"/>
        <v>76</v>
      </c>
      <c r="AD37" s="45"/>
      <c r="AE37" s="45">
        <v>93.75</v>
      </c>
      <c r="AF37" s="22">
        <f t="shared" si="25"/>
        <v>93.75</v>
      </c>
      <c r="AG37" s="45"/>
      <c r="AH37" s="45">
        <v>79</v>
      </c>
      <c r="AI37" s="22">
        <f t="shared" si="26"/>
        <v>79</v>
      </c>
      <c r="AJ37" s="45"/>
      <c r="AK37" s="45">
        <v>87.25</v>
      </c>
      <c r="AL37" s="22">
        <f t="shared" si="27"/>
        <v>87.25</v>
      </c>
      <c r="AM37" s="45"/>
      <c r="AN37" s="45"/>
      <c r="AO37" s="22" t="e">
        <f t="shared" si="28"/>
        <v>#DIV/0!</v>
      </c>
      <c r="AP37" s="45"/>
      <c r="AQ37" s="45">
        <v>86</v>
      </c>
      <c r="AR37" s="22">
        <f t="shared" si="29"/>
        <v>86</v>
      </c>
      <c r="AS37" s="45"/>
      <c r="AT37" s="45"/>
      <c r="AU37" s="22" t="e">
        <f t="shared" si="30"/>
        <v>#DIV/0!</v>
      </c>
      <c r="AV37" s="45"/>
      <c r="AW37" s="45">
        <v>79.25</v>
      </c>
      <c r="AX37" s="22">
        <f t="shared" si="31"/>
        <v>79.25</v>
      </c>
    </row>
    <row r="38" spans="1:50" s="59" customFormat="1" x14ac:dyDescent="0.25">
      <c r="A38" s="95">
        <v>32</v>
      </c>
      <c r="B38" s="80" t="s">
        <v>151</v>
      </c>
      <c r="C38" s="45"/>
      <c r="D38" s="45">
        <v>89</v>
      </c>
      <c r="E38" s="22">
        <f t="shared" si="16"/>
        <v>89</v>
      </c>
      <c r="F38" s="15"/>
      <c r="G38" s="45"/>
      <c r="H38" s="22" t="e">
        <f t="shared" si="17"/>
        <v>#DIV/0!</v>
      </c>
      <c r="I38" s="45"/>
      <c r="J38" s="45"/>
      <c r="K38" s="22" t="e">
        <f t="shared" si="18"/>
        <v>#DIV/0!</v>
      </c>
      <c r="L38" s="45"/>
      <c r="M38" s="45">
        <v>82.5</v>
      </c>
      <c r="N38" s="22">
        <f t="shared" si="19"/>
        <v>82.5</v>
      </c>
      <c r="O38" s="45"/>
      <c r="P38" s="45"/>
      <c r="Q38" s="22" t="e">
        <f t="shared" si="20"/>
        <v>#DIV/0!</v>
      </c>
      <c r="R38" s="45"/>
      <c r="S38" s="45">
        <v>85</v>
      </c>
      <c r="T38" s="22">
        <f t="shared" si="21"/>
        <v>85</v>
      </c>
      <c r="U38" s="45"/>
      <c r="V38" s="45"/>
      <c r="W38" s="22" t="e">
        <f t="shared" si="22"/>
        <v>#DIV/0!</v>
      </c>
      <c r="X38" s="45"/>
      <c r="Y38" s="45">
        <v>83.25</v>
      </c>
      <c r="Z38" s="22">
        <f t="shared" si="23"/>
        <v>83.25</v>
      </c>
      <c r="AA38" s="45"/>
      <c r="AB38" s="45">
        <v>77</v>
      </c>
      <c r="AC38" s="22">
        <f t="shared" si="24"/>
        <v>77</v>
      </c>
      <c r="AD38" s="45"/>
      <c r="AE38" s="45">
        <v>93.75</v>
      </c>
      <c r="AF38" s="22">
        <f t="shared" si="25"/>
        <v>93.75</v>
      </c>
      <c r="AG38" s="45"/>
      <c r="AH38" s="45">
        <v>84</v>
      </c>
      <c r="AI38" s="22">
        <f t="shared" si="26"/>
        <v>84</v>
      </c>
      <c r="AJ38" s="45"/>
      <c r="AK38" s="45">
        <v>81.25</v>
      </c>
      <c r="AL38" s="22">
        <f t="shared" si="27"/>
        <v>81.25</v>
      </c>
      <c r="AM38" s="45"/>
      <c r="AN38" s="45"/>
      <c r="AO38" s="22" t="e">
        <f t="shared" si="28"/>
        <v>#DIV/0!</v>
      </c>
      <c r="AP38" s="45"/>
      <c r="AQ38" s="45">
        <v>87.25</v>
      </c>
      <c r="AR38" s="22">
        <f t="shared" si="29"/>
        <v>87.25</v>
      </c>
      <c r="AS38" s="45"/>
      <c r="AT38" s="45"/>
      <c r="AU38" s="22" t="e">
        <f t="shared" si="30"/>
        <v>#DIV/0!</v>
      </c>
      <c r="AV38" s="45"/>
      <c r="AW38" s="45">
        <v>80.5</v>
      </c>
      <c r="AX38" s="22">
        <f t="shared" si="31"/>
        <v>80.5</v>
      </c>
    </row>
    <row r="39" spans="1:50" s="59" customFormat="1" x14ac:dyDescent="0.25">
      <c r="A39" s="95">
        <v>33</v>
      </c>
      <c r="B39" s="80" t="s">
        <v>152</v>
      </c>
      <c r="C39" s="45"/>
      <c r="D39" s="45">
        <v>83.25</v>
      </c>
      <c r="E39" s="22">
        <f t="shared" si="16"/>
        <v>83.25</v>
      </c>
      <c r="F39" s="15"/>
      <c r="G39" s="45"/>
      <c r="H39" s="22" t="e">
        <f t="shared" si="17"/>
        <v>#DIV/0!</v>
      </c>
      <c r="I39" s="45"/>
      <c r="J39" s="45"/>
      <c r="K39" s="22" t="e">
        <f t="shared" si="18"/>
        <v>#DIV/0!</v>
      </c>
      <c r="L39" s="45"/>
      <c r="M39" s="45">
        <v>81</v>
      </c>
      <c r="N39" s="22">
        <f t="shared" si="19"/>
        <v>81</v>
      </c>
      <c r="O39" s="45"/>
      <c r="P39" s="45"/>
      <c r="Q39" s="22" t="e">
        <f t="shared" si="20"/>
        <v>#DIV/0!</v>
      </c>
      <c r="R39" s="45"/>
      <c r="S39" s="45">
        <v>86</v>
      </c>
      <c r="T39" s="22">
        <f t="shared" si="21"/>
        <v>86</v>
      </c>
      <c r="U39" s="45"/>
      <c r="V39" s="45"/>
      <c r="W39" s="22" t="e">
        <f t="shared" si="22"/>
        <v>#DIV/0!</v>
      </c>
      <c r="X39" s="45"/>
      <c r="Y39" s="45">
        <v>78</v>
      </c>
      <c r="Z39" s="22">
        <f t="shared" si="23"/>
        <v>78</v>
      </c>
      <c r="AA39" s="45"/>
      <c r="AB39" s="45">
        <v>80</v>
      </c>
      <c r="AC39" s="22">
        <f t="shared" si="24"/>
        <v>80</v>
      </c>
      <c r="AD39" s="45"/>
      <c r="AE39" s="45">
        <v>88.75</v>
      </c>
      <c r="AF39" s="22">
        <f t="shared" si="25"/>
        <v>88.75</v>
      </c>
      <c r="AG39" s="45"/>
      <c r="AH39" s="45">
        <v>79</v>
      </c>
      <c r="AI39" s="22">
        <f t="shared" si="26"/>
        <v>79</v>
      </c>
      <c r="AJ39" s="45"/>
      <c r="AK39" s="45">
        <v>82</v>
      </c>
      <c r="AL39" s="22">
        <f t="shared" si="27"/>
        <v>82</v>
      </c>
      <c r="AM39" s="45"/>
      <c r="AN39" s="45"/>
      <c r="AO39" s="22" t="e">
        <f t="shared" si="28"/>
        <v>#DIV/0!</v>
      </c>
      <c r="AP39" s="45"/>
      <c r="AQ39" s="45">
        <v>87.75</v>
      </c>
      <c r="AR39" s="22">
        <f t="shared" si="29"/>
        <v>87.75</v>
      </c>
      <c r="AS39" s="45"/>
      <c r="AT39" s="45"/>
      <c r="AU39" s="22" t="e">
        <f t="shared" si="30"/>
        <v>#DIV/0!</v>
      </c>
      <c r="AV39" s="45"/>
      <c r="AW39" s="45">
        <v>84.75</v>
      </c>
      <c r="AX39" s="22">
        <f t="shared" si="31"/>
        <v>84.75</v>
      </c>
    </row>
    <row r="40" spans="1:50" x14ac:dyDescent="0.25">
      <c r="A40" s="95">
        <v>34</v>
      </c>
      <c r="B40" s="80" t="s">
        <v>153</v>
      </c>
      <c r="C40" s="45"/>
      <c r="D40" s="45">
        <v>90.75</v>
      </c>
      <c r="E40" s="22">
        <f t="shared" si="16"/>
        <v>90.75</v>
      </c>
      <c r="F40" s="15"/>
      <c r="G40" s="45"/>
      <c r="H40" s="22" t="e">
        <f t="shared" si="17"/>
        <v>#DIV/0!</v>
      </c>
      <c r="I40" s="45"/>
      <c r="J40" s="45"/>
      <c r="K40" s="22" t="e">
        <f t="shared" si="18"/>
        <v>#DIV/0!</v>
      </c>
      <c r="L40" s="45"/>
      <c r="M40" s="45">
        <v>83.25</v>
      </c>
      <c r="N40" s="22">
        <f t="shared" si="19"/>
        <v>83.25</v>
      </c>
      <c r="O40" s="45"/>
      <c r="P40" s="45"/>
      <c r="Q40" s="22" t="e">
        <f t="shared" si="20"/>
        <v>#DIV/0!</v>
      </c>
      <c r="R40" s="45"/>
      <c r="S40" s="45">
        <v>88</v>
      </c>
      <c r="T40" s="22">
        <f t="shared" si="21"/>
        <v>88</v>
      </c>
      <c r="U40" s="45"/>
      <c r="V40" s="45"/>
      <c r="W40" s="22" t="e">
        <f t="shared" si="22"/>
        <v>#DIV/0!</v>
      </c>
      <c r="X40" s="45"/>
      <c r="Y40" s="45">
        <v>91.25</v>
      </c>
      <c r="Z40" s="22">
        <f t="shared" si="23"/>
        <v>91.25</v>
      </c>
      <c r="AA40" s="45"/>
      <c r="AB40" s="45">
        <v>78</v>
      </c>
      <c r="AC40" s="22">
        <f t="shared" si="24"/>
        <v>78</v>
      </c>
      <c r="AD40" s="45"/>
      <c r="AE40" s="45">
        <v>88.75</v>
      </c>
      <c r="AF40" s="22">
        <f t="shared" si="25"/>
        <v>88.75</v>
      </c>
      <c r="AG40" s="45"/>
      <c r="AH40" s="45">
        <v>83.5</v>
      </c>
      <c r="AI40" s="22">
        <f t="shared" si="26"/>
        <v>83.5</v>
      </c>
      <c r="AJ40" s="45"/>
      <c r="AK40" s="45">
        <v>85</v>
      </c>
      <c r="AL40" s="22">
        <f t="shared" si="27"/>
        <v>85</v>
      </c>
      <c r="AM40" s="45"/>
      <c r="AN40" s="45"/>
      <c r="AO40" s="22" t="e">
        <f t="shared" si="28"/>
        <v>#DIV/0!</v>
      </c>
      <c r="AP40" s="45"/>
      <c r="AQ40" s="45">
        <v>91</v>
      </c>
      <c r="AR40" s="22">
        <f t="shared" si="29"/>
        <v>91</v>
      </c>
      <c r="AS40" s="45"/>
      <c r="AT40" s="45"/>
      <c r="AU40" s="22" t="e">
        <f t="shared" si="30"/>
        <v>#DIV/0!</v>
      </c>
      <c r="AV40" s="45"/>
      <c r="AW40" s="45">
        <v>77.75</v>
      </c>
      <c r="AX40" s="22">
        <f t="shared" si="31"/>
        <v>77.75</v>
      </c>
    </row>
    <row r="41" spans="1:50" x14ac:dyDescent="0.25">
      <c r="A41" s="95">
        <v>35</v>
      </c>
      <c r="B41" s="80" t="s">
        <v>154</v>
      </c>
      <c r="C41" s="45"/>
      <c r="D41" s="45">
        <v>86.75</v>
      </c>
      <c r="E41" s="22">
        <f t="shared" si="16"/>
        <v>86.75</v>
      </c>
      <c r="F41" s="15"/>
      <c r="G41" s="45"/>
      <c r="H41" s="22" t="e">
        <f t="shared" si="17"/>
        <v>#DIV/0!</v>
      </c>
      <c r="I41" s="45"/>
      <c r="J41" s="45"/>
      <c r="K41" s="22" t="e">
        <f t="shared" si="18"/>
        <v>#DIV/0!</v>
      </c>
      <c r="L41" s="45"/>
      <c r="M41" s="45">
        <v>82.5</v>
      </c>
      <c r="N41" s="22">
        <f t="shared" si="19"/>
        <v>82.5</v>
      </c>
      <c r="O41" s="45"/>
      <c r="P41" s="45"/>
      <c r="Q41" s="22" t="e">
        <f t="shared" si="20"/>
        <v>#DIV/0!</v>
      </c>
      <c r="R41" s="45"/>
      <c r="S41" s="45">
        <v>79</v>
      </c>
      <c r="T41" s="22">
        <f t="shared" si="21"/>
        <v>79</v>
      </c>
      <c r="U41" s="45"/>
      <c r="V41" s="45"/>
      <c r="W41" s="22" t="e">
        <f t="shared" si="22"/>
        <v>#DIV/0!</v>
      </c>
      <c r="X41" s="45"/>
      <c r="Y41" s="45">
        <v>85</v>
      </c>
      <c r="Z41" s="22">
        <f t="shared" si="23"/>
        <v>85</v>
      </c>
      <c r="AA41" s="45"/>
      <c r="AB41" s="45">
        <v>76.5</v>
      </c>
      <c r="AC41" s="22">
        <f t="shared" si="24"/>
        <v>76.5</v>
      </c>
      <c r="AD41" s="45"/>
      <c r="AE41" s="45">
        <v>88.75</v>
      </c>
      <c r="AF41" s="22">
        <f t="shared" si="25"/>
        <v>88.75</v>
      </c>
      <c r="AG41" s="45"/>
      <c r="AH41" s="45">
        <v>80.5</v>
      </c>
      <c r="AI41" s="22">
        <f t="shared" si="26"/>
        <v>80.5</v>
      </c>
      <c r="AJ41" s="45"/>
      <c r="AK41" s="45">
        <v>91.5</v>
      </c>
      <c r="AL41" s="22">
        <f t="shared" si="27"/>
        <v>91.5</v>
      </c>
      <c r="AM41" s="45"/>
      <c r="AN41" s="45"/>
      <c r="AO41" s="22" t="e">
        <f t="shared" si="28"/>
        <v>#DIV/0!</v>
      </c>
      <c r="AP41" s="45"/>
      <c r="AQ41" s="45">
        <v>89.25</v>
      </c>
      <c r="AR41" s="22">
        <f t="shared" si="29"/>
        <v>89.25</v>
      </c>
      <c r="AS41" s="45"/>
      <c r="AT41" s="45"/>
      <c r="AU41" s="22" t="e">
        <f t="shared" si="30"/>
        <v>#DIV/0!</v>
      </c>
      <c r="AV41" s="45"/>
      <c r="AW41" s="45">
        <v>83.25</v>
      </c>
      <c r="AX41" s="22">
        <f t="shared" si="31"/>
        <v>83.25</v>
      </c>
    </row>
    <row r="42" spans="1:50" x14ac:dyDescent="0.25">
      <c r="A42" s="95">
        <v>36</v>
      </c>
      <c r="B42" s="80" t="s">
        <v>155</v>
      </c>
      <c r="C42" s="45"/>
      <c r="D42" s="45">
        <v>85.5</v>
      </c>
      <c r="E42" s="22">
        <f t="shared" si="16"/>
        <v>85.5</v>
      </c>
      <c r="F42" s="15"/>
      <c r="G42" s="45"/>
      <c r="H42" s="22" t="e">
        <f t="shared" si="17"/>
        <v>#DIV/0!</v>
      </c>
      <c r="I42" s="45"/>
      <c r="J42" s="45"/>
      <c r="K42" s="22" t="e">
        <f t="shared" si="18"/>
        <v>#DIV/0!</v>
      </c>
      <c r="L42" s="45"/>
      <c r="M42" s="45">
        <v>79.5</v>
      </c>
      <c r="N42" s="22">
        <f t="shared" si="19"/>
        <v>79.5</v>
      </c>
      <c r="O42" s="45"/>
      <c r="P42" s="45"/>
      <c r="Q42" s="22" t="e">
        <f t="shared" si="20"/>
        <v>#DIV/0!</v>
      </c>
      <c r="R42" s="45"/>
      <c r="S42" s="45">
        <v>79</v>
      </c>
      <c r="T42" s="22">
        <f t="shared" si="21"/>
        <v>79</v>
      </c>
      <c r="U42" s="45"/>
      <c r="V42" s="45"/>
      <c r="W42" s="22" t="e">
        <f t="shared" si="22"/>
        <v>#DIV/0!</v>
      </c>
      <c r="X42" s="45"/>
      <c r="Y42" s="45">
        <v>76</v>
      </c>
      <c r="Z42" s="22">
        <f t="shared" si="23"/>
        <v>76</v>
      </c>
      <c r="AA42" s="45"/>
      <c r="AB42" s="45">
        <v>76</v>
      </c>
      <c r="AC42" s="22">
        <f t="shared" si="24"/>
        <v>76</v>
      </c>
      <c r="AD42" s="45"/>
      <c r="AE42" s="45">
        <v>88.75</v>
      </c>
      <c r="AF42" s="22">
        <f t="shared" si="25"/>
        <v>88.75</v>
      </c>
      <c r="AG42" s="45"/>
      <c r="AH42" s="45">
        <v>77.5</v>
      </c>
      <c r="AI42" s="22">
        <f t="shared" si="26"/>
        <v>77.5</v>
      </c>
      <c r="AJ42" s="45"/>
      <c r="AK42" s="45">
        <v>76</v>
      </c>
      <c r="AL42" s="22">
        <f t="shared" si="27"/>
        <v>76</v>
      </c>
      <c r="AM42" s="45"/>
      <c r="AN42" s="45"/>
      <c r="AO42" s="22" t="e">
        <f t="shared" si="28"/>
        <v>#DIV/0!</v>
      </c>
      <c r="AP42" s="45"/>
      <c r="AQ42" s="45">
        <v>85</v>
      </c>
      <c r="AR42" s="22">
        <f t="shared" si="29"/>
        <v>85</v>
      </c>
      <c r="AS42" s="45"/>
      <c r="AT42" s="45"/>
      <c r="AU42" s="22" t="e">
        <f t="shared" si="30"/>
        <v>#DIV/0!</v>
      </c>
      <c r="AV42" s="45"/>
      <c r="AW42" s="45">
        <v>79.25</v>
      </c>
      <c r="AX42" s="22">
        <f t="shared" si="31"/>
        <v>79.25</v>
      </c>
    </row>
    <row r="43" spans="1:50" x14ac:dyDescent="0.25">
      <c r="A43" s="95">
        <v>37</v>
      </c>
      <c r="B43" s="80" t="s">
        <v>156</v>
      </c>
      <c r="C43" s="45"/>
      <c r="D43" s="45">
        <v>87.75</v>
      </c>
      <c r="E43" s="22">
        <f t="shared" si="16"/>
        <v>87.75</v>
      </c>
      <c r="F43" s="15"/>
      <c r="G43" s="45"/>
      <c r="H43" s="22" t="e">
        <f t="shared" si="17"/>
        <v>#DIV/0!</v>
      </c>
      <c r="I43" s="45"/>
      <c r="J43" s="45"/>
      <c r="K43" s="22" t="e">
        <f t="shared" si="18"/>
        <v>#DIV/0!</v>
      </c>
      <c r="L43" s="45"/>
      <c r="M43" s="45">
        <v>82</v>
      </c>
      <c r="N43" s="22">
        <f t="shared" si="19"/>
        <v>82</v>
      </c>
      <c r="O43" s="45"/>
      <c r="P43" s="45"/>
      <c r="Q43" s="22" t="e">
        <f t="shared" si="20"/>
        <v>#DIV/0!</v>
      </c>
      <c r="R43" s="45"/>
      <c r="S43" s="45">
        <v>90</v>
      </c>
      <c r="T43" s="22">
        <f t="shared" si="21"/>
        <v>90</v>
      </c>
      <c r="U43" s="45"/>
      <c r="V43" s="45"/>
      <c r="W43" s="22" t="e">
        <f t="shared" si="22"/>
        <v>#DIV/0!</v>
      </c>
      <c r="X43" s="45"/>
      <c r="Y43" s="45">
        <v>82</v>
      </c>
      <c r="Z43" s="22">
        <f t="shared" si="23"/>
        <v>82</v>
      </c>
      <c r="AA43" s="45"/>
      <c r="AB43" s="45">
        <v>78</v>
      </c>
      <c r="AC43" s="22">
        <f t="shared" si="24"/>
        <v>78</v>
      </c>
      <c r="AD43" s="45"/>
      <c r="AE43" s="45">
        <v>93.75</v>
      </c>
      <c r="AF43" s="22">
        <f t="shared" si="25"/>
        <v>93.75</v>
      </c>
      <c r="AG43" s="45"/>
      <c r="AH43" s="45">
        <v>81</v>
      </c>
      <c r="AI43" s="22">
        <f t="shared" si="26"/>
        <v>81</v>
      </c>
      <c r="AJ43" s="45"/>
      <c r="AK43" s="45">
        <v>79.5</v>
      </c>
      <c r="AL43" s="22">
        <f t="shared" si="27"/>
        <v>79.5</v>
      </c>
      <c r="AM43" s="45"/>
      <c r="AN43" s="45"/>
      <c r="AO43" s="22" t="e">
        <f t="shared" si="28"/>
        <v>#DIV/0!</v>
      </c>
      <c r="AP43" s="45"/>
      <c r="AQ43" s="45">
        <v>87</v>
      </c>
      <c r="AR43" s="22">
        <f t="shared" si="29"/>
        <v>87</v>
      </c>
      <c r="AS43" s="45"/>
      <c r="AT43" s="45"/>
      <c r="AU43" s="22" t="e">
        <f t="shared" si="30"/>
        <v>#DIV/0!</v>
      </c>
      <c r="AV43" s="45"/>
      <c r="AW43" s="45">
        <v>82.5</v>
      </c>
      <c r="AX43" s="22">
        <f t="shared" si="31"/>
        <v>82.5</v>
      </c>
    </row>
    <row r="44" spans="1:50" x14ac:dyDescent="0.25">
      <c r="A44" s="95">
        <v>38</v>
      </c>
      <c r="B44" s="85" t="s">
        <v>157</v>
      </c>
      <c r="C44" s="45"/>
      <c r="D44" s="45">
        <v>83.75</v>
      </c>
      <c r="E44" s="22">
        <f t="shared" si="16"/>
        <v>83.75</v>
      </c>
      <c r="F44" s="15"/>
      <c r="G44" s="45"/>
      <c r="H44" s="22" t="e">
        <f t="shared" si="17"/>
        <v>#DIV/0!</v>
      </c>
      <c r="I44" s="45"/>
      <c r="J44" s="45"/>
      <c r="K44" s="22" t="e">
        <f t="shared" si="18"/>
        <v>#DIV/0!</v>
      </c>
      <c r="L44" s="45"/>
      <c r="M44" s="45">
        <v>79.5</v>
      </c>
      <c r="N44" s="22">
        <f t="shared" si="19"/>
        <v>79.5</v>
      </c>
      <c r="O44" s="45"/>
      <c r="P44" s="45"/>
      <c r="Q44" s="22" t="e">
        <f t="shared" si="20"/>
        <v>#DIV/0!</v>
      </c>
      <c r="R44" s="45"/>
      <c r="S44" s="45">
        <v>81</v>
      </c>
      <c r="T44" s="22">
        <f t="shared" si="21"/>
        <v>81</v>
      </c>
      <c r="U44" s="45"/>
      <c r="V44" s="45"/>
      <c r="W44" s="22" t="e">
        <f t="shared" si="22"/>
        <v>#DIV/0!</v>
      </c>
      <c r="X44" s="45"/>
      <c r="Y44" s="45">
        <v>81</v>
      </c>
      <c r="Z44" s="22">
        <f t="shared" si="23"/>
        <v>81</v>
      </c>
      <c r="AA44" s="45"/>
      <c r="AB44" s="45">
        <v>77</v>
      </c>
      <c r="AC44" s="22">
        <f t="shared" si="24"/>
        <v>77</v>
      </c>
      <c r="AD44" s="45"/>
      <c r="AE44" s="45">
        <v>93.75</v>
      </c>
      <c r="AF44" s="22">
        <f t="shared" si="25"/>
        <v>93.75</v>
      </c>
      <c r="AG44" s="45"/>
      <c r="AH44" s="45">
        <v>80.5</v>
      </c>
      <c r="AI44" s="22">
        <f t="shared" si="26"/>
        <v>80.5</v>
      </c>
      <c r="AJ44" s="45"/>
      <c r="AK44" s="45">
        <v>81.25</v>
      </c>
      <c r="AL44" s="22">
        <f t="shared" si="27"/>
        <v>81.25</v>
      </c>
      <c r="AM44" s="45"/>
      <c r="AN44" s="45"/>
      <c r="AO44" s="22" t="e">
        <f t="shared" si="28"/>
        <v>#DIV/0!</v>
      </c>
      <c r="AP44" s="45"/>
      <c r="AQ44" s="45">
        <v>81.75</v>
      </c>
      <c r="AR44" s="22">
        <f t="shared" si="29"/>
        <v>81.75</v>
      </c>
      <c r="AS44" s="45"/>
      <c r="AT44" s="45"/>
      <c r="AU44" s="22" t="e">
        <f t="shared" si="30"/>
        <v>#DIV/0!</v>
      </c>
      <c r="AV44" s="45"/>
      <c r="AW44" s="45">
        <v>82.5</v>
      </c>
      <c r="AX44" s="22">
        <f t="shared" si="31"/>
        <v>82.5</v>
      </c>
    </row>
    <row r="45" spans="1:50" x14ac:dyDescent="0.25">
      <c r="A45" s="95">
        <v>39</v>
      </c>
      <c r="B45" s="80" t="s">
        <v>158</v>
      </c>
      <c r="C45" s="45"/>
      <c r="D45" s="45">
        <v>94</v>
      </c>
      <c r="E45" s="22">
        <f t="shared" si="16"/>
        <v>94</v>
      </c>
      <c r="F45" s="15"/>
      <c r="G45" s="45"/>
      <c r="H45" s="22" t="e">
        <f t="shared" si="17"/>
        <v>#DIV/0!</v>
      </c>
      <c r="I45" s="45"/>
      <c r="J45" s="45"/>
      <c r="K45" s="22" t="e">
        <f t="shared" si="18"/>
        <v>#DIV/0!</v>
      </c>
      <c r="L45" s="45"/>
      <c r="M45" s="45">
        <v>86.25</v>
      </c>
      <c r="N45" s="22">
        <f t="shared" si="19"/>
        <v>86.25</v>
      </c>
      <c r="O45" s="45"/>
      <c r="P45" s="45"/>
      <c r="Q45" s="22" t="e">
        <f t="shared" si="20"/>
        <v>#DIV/0!</v>
      </c>
      <c r="R45" s="45"/>
      <c r="S45" s="45">
        <v>80</v>
      </c>
      <c r="T45" s="22">
        <f t="shared" si="21"/>
        <v>80</v>
      </c>
      <c r="U45" s="45"/>
      <c r="V45" s="45"/>
      <c r="W45" s="22" t="e">
        <f t="shared" si="22"/>
        <v>#DIV/0!</v>
      </c>
      <c r="X45" s="45"/>
      <c r="Y45" s="45">
        <v>83.25</v>
      </c>
      <c r="Z45" s="22">
        <f t="shared" si="23"/>
        <v>83.25</v>
      </c>
      <c r="AA45" s="45"/>
      <c r="AB45" s="45">
        <v>76</v>
      </c>
      <c r="AC45" s="22">
        <f t="shared" si="24"/>
        <v>76</v>
      </c>
      <c r="AD45" s="45"/>
      <c r="AE45" s="45">
        <v>93.75</v>
      </c>
      <c r="AF45" s="22">
        <f t="shared" si="25"/>
        <v>93.75</v>
      </c>
      <c r="AG45" s="45"/>
      <c r="AH45" s="45">
        <v>80.5</v>
      </c>
      <c r="AI45" s="22">
        <f t="shared" si="26"/>
        <v>80.5</v>
      </c>
      <c r="AJ45" s="45"/>
      <c r="AK45" s="45">
        <v>88.75</v>
      </c>
      <c r="AL45" s="22">
        <f t="shared" si="27"/>
        <v>88.75</v>
      </c>
      <c r="AM45" s="45"/>
      <c r="AN45" s="45"/>
      <c r="AO45" s="22" t="e">
        <f t="shared" si="28"/>
        <v>#DIV/0!</v>
      </c>
      <c r="AP45" s="45"/>
      <c r="AQ45" s="45">
        <v>93.5</v>
      </c>
      <c r="AR45" s="22">
        <f t="shared" si="29"/>
        <v>93.5</v>
      </c>
      <c r="AS45" s="45"/>
      <c r="AT45" s="45"/>
      <c r="AU45" s="22" t="e">
        <f t="shared" si="30"/>
        <v>#DIV/0!</v>
      </c>
      <c r="AV45" s="45"/>
      <c r="AW45" s="45">
        <v>80</v>
      </c>
      <c r="AX45" s="22">
        <f t="shared" si="31"/>
        <v>80</v>
      </c>
    </row>
    <row r="46" spans="1:50" x14ac:dyDescent="0.25">
      <c r="A46" s="95">
        <v>40</v>
      </c>
      <c r="B46" s="80" t="s">
        <v>159</v>
      </c>
      <c r="C46" s="45"/>
      <c r="D46" s="45">
        <v>88.25</v>
      </c>
      <c r="E46" s="22">
        <f t="shared" si="16"/>
        <v>88.25</v>
      </c>
      <c r="F46" s="15"/>
      <c r="G46" s="45"/>
      <c r="H46" s="22" t="e">
        <f t="shared" si="17"/>
        <v>#DIV/0!</v>
      </c>
      <c r="I46" s="45"/>
      <c r="J46" s="45"/>
      <c r="K46" s="22" t="e">
        <f t="shared" si="18"/>
        <v>#DIV/0!</v>
      </c>
      <c r="L46" s="45"/>
      <c r="M46" s="45">
        <v>83.25</v>
      </c>
      <c r="N46" s="22">
        <f t="shared" si="19"/>
        <v>83.25</v>
      </c>
      <c r="O46" s="45"/>
      <c r="P46" s="45"/>
      <c r="Q46" s="22" t="e">
        <f t="shared" si="20"/>
        <v>#DIV/0!</v>
      </c>
      <c r="R46" s="45"/>
      <c r="S46" s="45">
        <v>83</v>
      </c>
      <c r="T46" s="22">
        <f t="shared" si="21"/>
        <v>83</v>
      </c>
      <c r="U46" s="45"/>
      <c r="V46" s="45"/>
      <c r="W46" s="22" t="e">
        <f t="shared" si="22"/>
        <v>#DIV/0!</v>
      </c>
      <c r="X46" s="45"/>
      <c r="Y46" s="45">
        <v>78.5</v>
      </c>
      <c r="Z46" s="22">
        <f t="shared" si="23"/>
        <v>78.5</v>
      </c>
      <c r="AA46" s="45"/>
      <c r="AB46" s="45">
        <v>76</v>
      </c>
      <c r="AC46" s="22">
        <f t="shared" si="24"/>
        <v>76</v>
      </c>
      <c r="AD46" s="45"/>
      <c r="AE46" s="45">
        <v>93.75</v>
      </c>
      <c r="AF46" s="22">
        <f t="shared" si="25"/>
        <v>93.75</v>
      </c>
      <c r="AG46" s="45"/>
      <c r="AH46" s="45">
        <v>83.25</v>
      </c>
      <c r="AI46" s="22">
        <f t="shared" si="26"/>
        <v>83.25</v>
      </c>
      <c r="AJ46" s="45"/>
      <c r="AK46" s="45">
        <v>87.75</v>
      </c>
      <c r="AL46" s="22">
        <f t="shared" si="27"/>
        <v>87.75</v>
      </c>
      <c r="AM46" s="45"/>
      <c r="AN46" s="45"/>
      <c r="AO46" s="22" t="e">
        <f t="shared" si="28"/>
        <v>#DIV/0!</v>
      </c>
      <c r="AP46" s="45"/>
      <c r="AQ46" s="45">
        <v>87.25</v>
      </c>
      <c r="AR46" s="22">
        <f t="shared" si="29"/>
        <v>87.25</v>
      </c>
      <c r="AS46" s="45"/>
      <c r="AT46" s="45"/>
      <c r="AU46" s="22" t="e">
        <f t="shared" si="30"/>
        <v>#DIV/0!</v>
      </c>
      <c r="AV46" s="45"/>
      <c r="AW46" s="45">
        <v>88.5</v>
      </c>
      <c r="AX46" s="22">
        <f t="shared" si="31"/>
        <v>88.5</v>
      </c>
    </row>
    <row r="47" spans="1:50" x14ac:dyDescent="0.25">
      <c r="A47" s="95">
        <v>41</v>
      </c>
      <c r="B47" s="80" t="s">
        <v>160</v>
      </c>
      <c r="C47" s="45"/>
      <c r="D47" s="45">
        <v>88.75</v>
      </c>
      <c r="E47" s="22">
        <f t="shared" si="16"/>
        <v>88.75</v>
      </c>
      <c r="F47" s="15"/>
      <c r="G47" s="45"/>
      <c r="H47" s="22" t="e">
        <f t="shared" si="17"/>
        <v>#DIV/0!</v>
      </c>
      <c r="I47" s="45"/>
      <c r="J47" s="45"/>
      <c r="K47" s="22" t="e">
        <f t="shared" si="18"/>
        <v>#DIV/0!</v>
      </c>
      <c r="L47" s="45"/>
      <c r="M47" s="45">
        <v>83.75</v>
      </c>
      <c r="N47" s="22">
        <f t="shared" si="19"/>
        <v>83.75</v>
      </c>
      <c r="O47" s="45"/>
      <c r="P47" s="45"/>
      <c r="Q47" s="22" t="e">
        <f t="shared" si="20"/>
        <v>#DIV/0!</v>
      </c>
      <c r="R47" s="45"/>
      <c r="S47" s="45">
        <v>82</v>
      </c>
      <c r="T47" s="22">
        <f t="shared" si="21"/>
        <v>82</v>
      </c>
      <c r="U47" s="45"/>
      <c r="V47" s="45"/>
      <c r="W47" s="22" t="e">
        <f t="shared" si="22"/>
        <v>#DIV/0!</v>
      </c>
      <c r="X47" s="45"/>
      <c r="Y47" s="45">
        <v>78</v>
      </c>
      <c r="Z47" s="22">
        <f t="shared" si="23"/>
        <v>78</v>
      </c>
      <c r="AA47" s="45"/>
      <c r="AB47" s="45">
        <v>77.5</v>
      </c>
      <c r="AC47" s="22">
        <f t="shared" si="24"/>
        <v>77.5</v>
      </c>
      <c r="AD47" s="45"/>
      <c r="AE47" s="45">
        <v>88.75</v>
      </c>
      <c r="AF47" s="22">
        <f t="shared" si="25"/>
        <v>88.75</v>
      </c>
      <c r="AG47" s="45"/>
      <c r="AH47" s="45">
        <v>83.75</v>
      </c>
      <c r="AI47" s="22">
        <f t="shared" si="26"/>
        <v>83.75</v>
      </c>
      <c r="AJ47" s="45"/>
      <c r="AK47" s="45">
        <v>84.5</v>
      </c>
      <c r="AL47" s="22">
        <f t="shared" si="27"/>
        <v>84.5</v>
      </c>
      <c r="AM47" s="45"/>
      <c r="AN47" s="45"/>
      <c r="AO47" s="22" t="e">
        <f t="shared" si="28"/>
        <v>#DIV/0!</v>
      </c>
      <c r="AP47" s="45"/>
      <c r="AQ47" s="45">
        <v>87</v>
      </c>
      <c r="AR47" s="22">
        <f t="shared" si="29"/>
        <v>87</v>
      </c>
      <c r="AS47" s="45"/>
      <c r="AT47" s="45"/>
      <c r="AU47" s="22" t="e">
        <f t="shared" si="30"/>
        <v>#DIV/0!</v>
      </c>
      <c r="AV47" s="45"/>
      <c r="AW47" s="45">
        <v>82</v>
      </c>
      <c r="AX47" s="22">
        <f t="shared" si="31"/>
        <v>82</v>
      </c>
    </row>
    <row r="48" spans="1:50" x14ac:dyDescent="0.25">
      <c r="A48" s="95">
        <v>42</v>
      </c>
      <c r="B48" s="80" t="s">
        <v>161</v>
      </c>
      <c r="C48" s="45"/>
      <c r="D48" s="45">
        <v>86.25</v>
      </c>
      <c r="E48" s="22">
        <f t="shared" si="16"/>
        <v>86.25</v>
      </c>
      <c r="F48" s="15"/>
      <c r="G48" s="45"/>
      <c r="H48" s="22" t="e">
        <f t="shared" si="17"/>
        <v>#DIV/0!</v>
      </c>
      <c r="I48" s="45"/>
      <c r="J48" s="45"/>
      <c r="K48" s="22" t="e">
        <f t="shared" si="18"/>
        <v>#DIV/0!</v>
      </c>
      <c r="L48" s="45"/>
      <c r="M48" s="45">
        <v>81</v>
      </c>
      <c r="N48" s="22">
        <f t="shared" si="19"/>
        <v>81</v>
      </c>
      <c r="O48" s="45"/>
      <c r="P48" s="45"/>
      <c r="Q48" s="22" t="e">
        <f t="shared" si="20"/>
        <v>#DIV/0!</v>
      </c>
      <c r="R48" s="45"/>
      <c r="S48" s="45">
        <v>79</v>
      </c>
      <c r="T48" s="22">
        <f t="shared" si="21"/>
        <v>79</v>
      </c>
      <c r="U48" s="45"/>
      <c r="V48" s="45"/>
      <c r="W48" s="22" t="e">
        <f t="shared" si="22"/>
        <v>#DIV/0!</v>
      </c>
      <c r="X48" s="45"/>
      <c r="Y48" s="45">
        <v>76.5</v>
      </c>
      <c r="Z48" s="22">
        <f t="shared" si="23"/>
        <v>76.5</v>
      </c>
      <c r="AA48" s="45"/>
      <c r="AB48" s="45">
        <v>76.5</v>
      </c>
      <c r="AC48" s="22">
        <f t="shared" si="24"/>
        <v>76.5</v>
      </c>
      <c r="AD48" s="45"/>
      <c r="AE48" s="45">
        <v>88.75</v>
      </c>
      <c r="AF48" s="22">
        <f t="shared" si="25"/>
        <v>88.75</v>
      </c>
      <c r="AG48" s="45"/>
      <c r="AH48" s="45">
        <v>81</v>
      </c>
      <c r="AI48" s="22">
        <f t="shared" si="26"/>
        <v>81</v>
      </c>
      <c r="AJ48" s="45"/>
      <c r="AK48" s="45">
        <v>78.75</v>
      </c>
      <c r="AL48" s="22">
        <f t="shared" si="27"/>
        <v>78.75</v>
      </c>
      <c r="AM48" s="45"/>
      <c r="AN48" s="45"/>
      <c r="AO48" s="22" t="e">
        <f t="shared" si="28"/>
        <v>#DIV/0!</v>
      </c>
      <c r="AP48" s="45"/>
      <c r="AQ48" s="45">
        <v>87.25</v>
      </c>
      <c r="AR48" s="22">
        <f t="shared" si="29"/>
        <v>87.25</v>
      </c>
      <c r="AS48" s="45"/>
      <c r="AT48" s="45"/>
      <c r="AU48" s="22" t="e">
        <f t="shared" si="30"/>
        <v>#DIV/0!</v>
      </c>
      <c r="AV48" s="45"/>
      <c r="AW48" s="45">
        <v>84</v>
      </c>
      <c r="AX48" s="22">
        <f t="shared" si="31"/>
        <v>84</v>
      </c>
    </row>
    <row r="49" spans="1:50" x14ac:dyDescent="0.25">
      <c r="A49" s="95">
        <v>43</v>
      </c>
      <c r="B49" s="85" t="s">
        <v>162</v>
      </c>
      <c r="C49" s="45"/>
      <c r="D49" s="45">
        <v>87.5</v>
      </c>
      <c r="E49" s="22">
        <f t="shared" si="16"/>
        <v>87.5</v>
      </c>
      <c r="F49" s="15"/>
      <c r="G49" s="45"/>
      <c r="H49" s="22" t="e">
        <f t="shared" si="17"/>
        <v>#DIV/0!</v>
      </c>
      <c r="I49" s="45"/>
      <c r="J49" s="45"/>
      <c r="K49" s="22" t="e">
        <f t="shared" si="18"/>
        <v>#DIV/0!</v>
      </c>
      <c r="L49" s="45"/>
      <c r="M49" s="45">
        <v>81</v>
      </c>
      <c r="N49" s="22">
        <f t="shared" si="19"/>
        <v>81</v>
      </c>
      <c r="O49" s="45"/>
      <c r="P49" s="45"/>
      <c r="Q49" s="22" t="e">
        <f t="shared" si="20"/>
        <v>#DIV/0!</v>
      </c>
      <c r="R49" s="45"/>
      <c r="S49" s="45">
        <v>83</v>
      </c>
      <c r="T49" s="22">
        <f t="shared" si="21"/>
        <v>83</v>
      </c>
      <c r="U49" s="45"/>
      <c r="V49" s="45"/>
      <c r="W49" s="22" t="e">
        <f t="shared" si="22"/>
        <v>#DIV/0!</v>
      </c>
      <c r="X49" s="45"/>
      <c r="Y49" s="45">
        <v>80.25</v>
      </c>
      <c r="Z49" s="22">
        <f t="shared" si="23"/>
        <v>80.25</v>
      </c>
      <c r="AA49" s="45"/>
      <c r="AB49" s="45">
        <v>76.5</v>
      </c>
      <c r="AC49" s="22">
        <f t="shared" si="24"/>
        <v>76.5</v>
      </c>
      <c r="AD49" s="45"/>
      <c r="AE49" s="45">
        <v>93.75</v>
      </c>
      <c r="AF49" s="22">
        <f t="shared" si="25"/>
        <v>93.75</v>
      </c>
      <c r="AG49" s="45"/>
      <c r="AH49" s="45">
        <v>81</v>
      </c>
      <c r="AI49" s="22">
        <f t="shared" si="26"/>
        <v>81</v>
      </c>
      <c r="AJ49" s="45"/>
      <c r="AK49" s="45">
        <v>78.75</v>
      </c>
      <c r="AL49" s="22">
        <f t="shared" si="27"/>
        <v>78.75</v>
      </c>
      <c r="AM49" s="45"/>
      <c r="AN49" s="45"/>
      <c r="AO49" s="22" t="e">
        <f t="shared" si="28"/>
        <v>#DIV/0!</v>
      </c>
      <c r="AP49" s="45"/>
      <c r="AQ49" s="45">
        <v>87.25</v>
      </c>
      <c r="AR49" s="22">
        <f t="shared" si="29"/>
        <v>87.25</v>
      </c>
      <c r="AS49" s="45"/>
      <c r="AT49" s="45"/>
      <c r="AU49" s="22" t="e">
        <f t="shared" si="30"/>
        <v>#DIV/0!</v>
      </c>
      <c r="AV49" s="45"/>
      <c r="AW49" s="45">
        <v>81</v>
      </c>
      <c r="AX49" s="22">
        <f t="shared" si="31"/>
        <v>81</v>
      </c>
    </row>
    <row r="50" spans="1:50" x14ac:dyDescent="0.25">
      <c r="A50" s="95">
        <v>44</v>
      </c>
      <c r="B50" s="80" t="s">
        <v>163</v>
      </c>
      <c r="C50" s="45"/>
      <c r="D50" s="45">
        <v>85.75</v>
      </c>
      <c r="E50" s="22">
        <f t="shared" si="16"/>
        <v>85.75</v>
      </c>
      <c r="F50" s="15"/>
      <c r="G50" s="45"/>
      <c r="H50" s="22" t="e">
        <f t="shared" si="17"/>
        <v>#DIV/0!</v>
      </c>
      <c r="I50" s="45"/>
      <c r="J50" s="45"/>
      <c r="K50" s="22" t="e">
        <f t="shared" si="18"/>
        <v>#DIV/0!</v>
      </c>
      <c r="L50" s="45"/>
      <c r="M50" s="45">
        <v>80</v>
      </c>
      <c r="N50" s="22">
        <f t="shared" si="19"/>
        <v>80</v>
      </c>
      <c r="O50" s="45"/>
      <c r="P50" s="45"/>
      <c r="Q50" s="22" t="e">
        <f t="shared" si="20"/>
        <v>#DIV/0!</v>
      </c>
      <c r="R50" s="45"/>
      <c r="S50" s="45">
        <v>79</v>
      </c>
      <c r="T50" s="22">
        <f t="shared" si="21"/>
        <v>79</v>
      </c>
      <c r="U50" s="45"/>
      <c r="V50" s="45"/>
      <c r="W50" s="22" t="e">
        <f t="shared" si="22"/>
        <v>#DIV/0!</v>
      </c>
      <c r="X50" s="45"/>
      <c r="Y50" s="45">
        <v>79.75</v>
      </c>
      <c r="Z50" s="22">
        <f t="shared" si="23"/>
        <v>79.75</v>
      </c>
      <c r="AA50" s="45"/>
      <c r="AB50" s="45">
        <v>76</v>
      </c>
      <c r="AC50" s="22">
        <f t="shared" si="24"/>
        <v>76</v>
      </c>
      <c r="AD50" s="45"/>
      <c r="AE50" s="45">
        <v>93.75</v>
      </c>
      <c r="AF50" s="22">
        <f t="shared" si="25"/>
        <v>93.75</v>
      </c>
      <c r="AG50" s="45"/>
      <c r="AH50" s="45">
        <v>80</v>
      </c>
      <c r="AI50" s="22">
        <f t="shared" si="26"/>
        <v>80</v>
      </c>
      <c r="AJ50" s="45"/>
      <c r="AK50" s="45">
        <v>80</v>
      </c>
      <c r="AL50" s="22">
        <f t="shared" si="27"/>
        <v>80</v>
      </c>
      <c r="AM50" s="45"/>
      <c r="AN50" s="45"/>
      <c r="AO50" s="22" t="e">
        <f t="shared" si="28"/>
        <v>#DIV/0!</v>
      </c>
      <c r="AP50" s="45"/>
      <c r="AQ50" s="45">
        <v>85</v>
      </c>
      <c r="AR50" s="22">
        <f t="shared" si="29"/>
        <v>85</v>
      </c>
      <c r="AS50" s="45"/>
      <c r="AT50" s="45"/>
      <c r="AU50" s="22" t="e">
        <f t="shared" si="30"/>
        <v>#DIV/0!</v>
      </c>
      <c r="AV50" s="45"/>
      <c r="AW50" s="45">
        <v>83.5</v>
      </c>
      <c r="AX50" s="22">
        <f t="shared" si="31"/>
        <v>83.5</v>
      </c>
    </row>
    <row r="51" spans="1:50" x14ac:dyDescent="0.25">
      <c r="A51" s="95">
        <v>45</v>
      </c>
      <c r="B51" s="80" t="s">
        <v>164</v>
      </c>
      <c r="C51" s="45"/>
      <c r="D51" s="45">
        <v>94.5</v>
      </c>
      <c r="E51" s="22">
        <f t="shared" si="16"/>
        <v>94.5</v>
      </c>
      <c r="F51" s="15"/>
      <c r="G51" s="45"/>
      <c r="H51" s="22" t="e">
        <f t="shared" si="17"/>
        <v>#DIV/0!</v>
      </c>
      <c r="I51" s="45"/>
      <c r="J51" s="45"/>
      <c r="K51" s="22" t="e">
        <f t="shared" si="18"/>
        <v>#DIV/0!</v>
      </c>
      <c r="L51" s="45"/>
      <c r="M51" s="45">
        <v>83.75</v>
      </c>
      <c r="N51" s="22">
        <f t="shared" si="19"/>
        <v>83.75</v>
      </c>
      <c r="O51" s="45"/>
      <c r="P51" s="45"/>
      <c r="Q51" s="22" t="e">
        <f t="shared" si="20"/>
        <v>#DIV/0!</v>
      </c>
      <c r="R51" s="45"/>
      <c r="S51" s="45">
        <v>85</v>
      </c>
      <c r="T51" s="22">
        <f t="shared" si="21"/>
        <v>85</v>
      </c>
      <c r="U51" s="45"/>
      <c r="V51" s="45"/>
      <c r="W51" s="22" t="e">
        <f t="shared" si="22"/>
        <v>#DIV/0!</v>
      </c>
      <c r="X51" s="45"/>
      <c r="Y51" s="45">
        <v>86.25</v>
      </c>
      <c r="Z51" s="22">
        <f t="shared" si="23"/>
        <v>86.25</v>
      </c>
      <c r="AA51" s="45"/>
      <c r="AB51" s="45">
        <v>76.5</v>
      </c>
      <c r="AC51" s="22">
        <f t="shared" si="24"/>
        <v>76.5</v>
      </c>
      <c r="AD51" s="45"/>
      <c r="AE51" s="45">
        <v>88.75</v>
      </c>
      <c r="AF51" s="22">
        <f t="shared" si="25"/>
        <v>88.75</v>
      </c>
      <c r="AG51" s="45"/>
      <c r="AH51" s="45">
        <v>83.75</v>
      </c>
      <c r="AI51" s="22">
        <f t="shared" si="26"/>
        <v>83.75</v>
      </c>
      <c r="AJ51" s="45"/>
      <c r="AK51" s="45">
        <v>80</v>
      </c>
      <c r="AL51" s="22">
        <f t="shared" si="27"/>
        <v>80</v>
      </c>
      <c r="AM51" s="45"/>
      <c r="AN51" s="45"/>
      <c r="AO51" s="22" t="e">
        <f t="shared" si="28"/>
        <v>#DIV/0!</v>
      </c>
      <c r="AP51" s="45"/>
      <c r="AQ51" s="45">
        <v>89.75</v>
      </c>
      <c r="AR51" s="22">
        <f t="shared" si="29"/>
        <v>89.75</v>
      </c>
      <c r="AS51" s="45"/>
      <c r="AT51" s="45"/>
      <c r="AU51" s="22" t="e">
        <f t="shared" si="30"/>
        <v>#DIV/0!</v>
      </c>
      <c r="AV51" s="45"/>
      <c r="AW51" s="45">
        <v>90</v>
      </c>
      <c r="AX51" s="22">
        <f t="shared" si="31"/>
        <v>90</v>
      </c>
    </row>
  </sheetData>
  <sortState xmlns:xlrd2="http://schemas.microsoft.com/office/spreadsheetml/2017/richdata2" ref="A7:AU65">
    <sortCondition ref="A7:A65"/>
  </sortState>
  <mergeCells count="18">
    <mergeCell ref="AV4:AX5"/>
    <mergeCell ref="AS4:AU5"/>
    <mergeCell ref="R4:T5"/>
    <mergeCell ref="U4:W5"/>
    <mergeCell ref="X4:Z5"/>
    <mergeCell ref="AP4:AR5"/>
    <mergeCell ref="AA4:AC5"/>
    <mergeCell ref="AD4:AF5"/>
    <mergeCell ref="AG4:AI5"/>
    <mergeCell ref="AJ4:AL5"/>
    <mergeCell ref="AM4:AO5"/>
    <mergeCell ref="L4:N5"/>
    <mergeCell ref="O4:Q5"/>
    <mergeCell ref="A4:A6"/>
    <mergeCell ref="B4:B6"/>
    <mergeCell ref="F4:H5"/>
    <mergeCell ref="C4:E5"/>
    <mergeCell ref="I4:K5"/>
  </mergeCells>
  <conditionalFormatting sqref="S7:S51">
    <cfRule type="cellIs" dxfId="37" priority="15" operator="lessThan">
      <formula>76</formula>
    </cfRule>
  </conditionalFormatting>
  <conditionalFormatting sqref="Y7:Y51">
    <cfRule type="cellIs" dxfId="36" priority="14" operator="lessThan">
      <formula>76</formula>
    </cfRule>
  </conditionalFormatting>
  <conditionalFormatting sqref="AB7:AB51">
    <cfRule type="cellIs" dxfId="35" priority="13" operator="lessThan">
      <formula>76</formula>
    </cfRule>
  </conditionalFormatting>
  <conditionalFormatting sqref="AH7:AH51">
    <cfRule type="cellIs" dxfId="34" priority="11" operator="lessThan">
      <formula>76</formula>
    </cfRule>
  </conditionalFormatting>
  <conditionalFormatting sqref="AE7:AE51">
    <cfRule type="cellIs" dxfId="33" priority="9" operator="lessThan">
      <formula>76</formula>
    </cfRule>
    <cfRule type="cellIs" dxfId="32" priority="10" operator="lessThan">
      <formula>76</formula>
    </cfRule>
  </conditionalFormatting>
  <conditionalFormatting sqref="AW7:AW51">
    <cfRule type="cellIs" dxfId="31" priority="8" operator="lessThan">
      <formula>76</formula>
    </cfRule>
  </conditionalFormatting>
  <conditionalFormatting sqref="D7:D51">
    <cfRule type="cellIs" dxfId="30" priority="6" operator="lessThan">
      <formula>76</formula>
    </cfRule>
  </conditionalFormatting>
  <conditionalFormatting sqref="AK7:AK51">
    <cfRule type="cellIs" dxfId="29" priority="3" operator="lessThan">
      <formula>76</formula>
    </cfRule>
    <cfRule type="cellIs" dxfId="28" priority="4" operator="lessThan">
      <formula>76</formula>
    </cfRule>
  </conditionalFormatting>
  <conditionalFormatting sqref="AQ7:AQ51">
    <cfRule type="cellIs" dxfId="27" priority="1" operator="lessThan">
      <formula>76</formula>
    </cfRule>
    <cfRule type="cellIs" dxfId="26" priority="2" operator="lessThan">
      <formula>76</formula>
    </cfRule>
  </conditionalFormatting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AM51"/>
  <sheetViews>
    <sheetView topLeftCell="F1" zoomScale="96" zoomScaleNormal="96" workbookViewId="0">
      <pane ySplit="6" topLeftCell="A7" activePane="bottomLeft" state="frozen"/>
      <selection pane="bottomLeft" activeCell="F4" sqref="F4:F6"/>
    </sheetView>
  </sheetViews>
  <sheetFormatPr defaultRowHeight="15" x14ac:dyDescent="0.25"/>
  <cols>
    <col min="2" max="2" width="28.5703125" bestFit="1" customWidth="1"/>
    <col min="20" max="20" width="17.7109375" customWidth="1"/>
    <col min="39" max="39" width="16.5703125" customWidth="1"/>
  </cols>
  <sheetData>
    <row r="2" spans="1:39" ht="18.75" x14ac:dyDescent="0.3">
      <c r="C2" s="177" t="s">
        <v>28</v>
      </c>
      <c r="D2" s="177"/>
      <c r="E2" s="177"/>
      <c r="F2" s="177"/>
      <c r="G2" s="177"/>
      <c r="H2" s="177"/>
      <c r="I2" s="177"/>
      <c r="J2" s="177"/>
      <c r="K2" s="177"/>
      <c r="L2" s="177"/>
      <c r="M2" s="177"/>
      <c r="N2" s="177"/>
      <c r="O2" s="177"/>
      <c r="P2" s="177"/>
      <c r="Q2" s="177"/>
      <c r="R2" s="177"/>
      <c r="S2" s="28"/>
      <c r="T2" s="28"/>
      <c r="V2" s="177" t="s">
        <v>27</v>
      </c>
      <c r="W2" s="177"/>
      <c r="X2" s="177"/>
      <c r="Y2" s="177"/>
      <c r="Z2" s="177"/>
      <c r="AA2" s="177"/>
      <c r="AB2" s="177"/>
      <c r="AC2" s="177"/>
      <c r="AD2" s="177"/>
      <c r="AE2" s="177"/>
      <c r="AF2" s="177"/>
      <c r="AG2" s="177"/>
      <c r="AH2" s="177"/>
      <c r="AI2" s="177"/>
      <c r="AJ2" s="177"/>
      <c r="AK2" s="177"/>
    </row>
    <row r="3" spans="1:39" ht="15.75" thickBot="1" x14ac:dyDescent="0.3"/>
    <row r="4" spans="1:39" ht="15" customHeight="1" x14ac:dyDescent="0.25">
      <c r="A4" s="163" t="s">
        <v>16</v>
      </c>
      <c r="B4" s="163" t="s">
        <v>17</v>
      </c>
      <c r="C4" s="163" t="s">
        <v>59</v>
      </c>
      <c r="D4" s="163" t="s">
        <v>1</v>
      </c>
      <c r="E4" s="163" t="s">
        <v>0</v>
      </c>
      <c r="F4" s="163" t="s">
        <v>2</v>
      </c>
      <c r="G4" s="163" t="s">
        <v>3</v>
      </c>
      <c r="H4" s="163" t="s">
        <v>4</v>
      </c>
      <c r="I4" s="163" t="s">
        <v>5</v>
      </c>
      <c r="J4" s="163" t="s">
        <v>6</v>
      </c>
      <c r="K4" s="163" t="s">
        <v>7</v>
      </c>
      <c r="L4" s="163" t="s">
        <v>8</v>
      </c>
      <c r="M4" s="163" t="s">
        <v>9</v>
      </c>
      <c r="N4" s="163" t="s">
        <v>10</v>
      </c>
      <c r="O4" s="163" t="s">
        <v>11</v>
      </c>
      <c r="P4" s="163" t="s">
        <v>12</v>
      </c>
      <c r="Q4" s="163" t="s">
        <v>13</v>
      </c>
      <c r="R4" s="163" t="s">
        <v>14</v>
      </c>
      <c r="S4" s="27"/>
      <c r="T4" s="173" t="s">
        <v>238</v>
      </c>
      <c r="U4" s="5"/>
      <c r="V4" s="178" t="s">
        <v>59</v>
      </c>
      <c r="W4" s="175" t="s">
        <v>1</v>
      </c>
      <c r="X4" s="175" t="s">
        <v>0</v>
      </c>
      <c r="Y4" s="175" t="s">
        <v>2</v>
      </c>
      <c r="Z4" s="175" t="s">
        <v>3</v>
      </c>
      <c r="AA4" s="175" t="s">
        <v>4</v>
      </c>
      <c r="AB4" s="175" t="s">
        <v>5</v>
      </c>
      <c r="AC4" s="175" t="s">
        <v>6</v>
      </c>
      <c r="AD4" s="175" t="s">
        <v>7</v>
      </c>
      <c r="AE4" s="175" t="s">
        <v>8</v>
      </c>
      <c r="AF4" s="175" t="s">
        <v>9</v>
      </c>
      <c r="AG4" s="175" t="s">
        <v>10</v>
      </c>
      <c r="AH4" s="175" t="s">
        <v>11</v>
      </c>
      <c r="AI4" s="175" t="s">
        <v>12</v>
      </c>
      <c r="AJ4" s="175" t="s">
        <v>13</v>
      </c>
      <c r="AK4" s="180" t="s">
        <v>14</v>
      </c>
      <c r="AM4" s="173" t="s">
        <v>238</v>
      </c>
    </row>
    <row r="5" spans="1:39" ht="15" customHeight="1" x14ac:dyDescent="0.25">
      <c r="A5" s="155"/>
      <c r="B5" s="155"/>
      <c r="C5" s="155"/>
      <c r="D5" s="155"/>
      <c r="E5" s="155"/>
      <c r="F5" s="155"/>
      <c r="G5" s="155"/>
      <c r="H5" s="155"/>
      <c r="I5" s="155"/>
      <c r="J5" s="155"/>
      <c r="K5" s="155"/>
      <c r="L5" s="155"/>
      <c r="M5" s="155"/>
      <c r="N5" s="155"/>
      <c r="O5" s="155"/>
      <c r="P5" s="155"/>
      <c r="Q5" s="155"/>
      <c r="R5" s="155" t="s">
        <v>21</v>
      </c>
      <c r="S5" s="27"/>
      <c r="T5" s="174" t="s">
        <v>21</v>
      </c>
      <c r="U5" s="10"/>
      <c r="V5" s="179"/>
      <c r="W5" s="176"/>
      <c r="X5" s="176"/>
      <c r="Y5" s="176"/>
      <c r="Z5" s="176"/>
      <c r="AA5" s="176"/>
      <c r="AB5" s="176"/>
      <c r="AC5" s="176"/>
      <c r="AD5" s="176"/>
      <c r="AE5" s="176"/>
      <c r="AF5" s="176"/>
      <c r="AG5" s="176"/>
      <c r="AH5" s="176"/>
      <c r="AI5" s="176"/>
      <c r="AJ5" s="176"/>
      <c r="AK5" s="181" t="s">
        <v>21</v>
      </c>
      <c r="AM5" s="174" t="s">
        <v>21</v>
      </c>
    </row>
    <row r="6" spans="1:39" x14ac:dyDescent="0.25">
      <c r="A6" s="155"/>
      <c r="B6" s="155"/>
      <c r="C6" s="155"/>
      <c r="D6" s="155" t="s">
        <v>21</v>
      </c>
      <c r="E6" s="155" t="s">
        <v>21</v>
      </c>
      <c r="F6" s="155" t="s">
        <v>21</v>
      </c>
      <c r="G6" s="155" t="s">
        <v>21</v>
      </c>
      <c r="H6" s="155" t="s">
        <v>21</v>
      </c>
      <c r="I6" s="155" t="s">
        <v>21</v>
      </c>
      <c r="J6" s="155" t="s">
        <v>21</v>
      </c>
      <c r="K6" s="155" t="s">
        <v>21</v>
      </c>
      <c r="L6" s="155" t="s">
        <v>21</v>
      </c>
      <c r="M6" s="155" t="s">
        <v>21</v>
      </c>
      <c r="N6" s="155" t="s">
        <v>21</v>
      </c>
      <c r="O6" s="155" t="s">
        <v>21</v>
      </c>
      <c r="P6" s="155" t="s">
        <v>21</v>
      </c>
      <c r="Q6" s="155" t="s">
        <v>21</v>
      </c>
      <c r="R6" s="155"/>
      <c r="S6" s="27"/>
      <c r="T6" s="174"/>
      <c r="U6" s="10"/>
      <c r="V6" s="179"/>
      <c r="W6" s="176" t="s">
        <v>21</v>
      </c>
      <c r="X6" s="176" t="s">
        <v>21</v>
      </c>
      <c r="Y6" s="176" t="s">
        <v>21</v>
      </c>
      <c r="Z6" s="176" t="s">
        <v>21</v>
      </c>
      <c r="AA6" s="176" t="s">
        <v>21</v>
      </c>
      <c r="AB6" s="176" t="s">
        <v>21</v>
      </c>
      <c r="AC6" s="176" t="s">
        <v>21</v>
      </c>
      <c r="AD6" s="176" t="s">
        <v>21</v>
      </c>
      <c r="AE6" s="176" t="s">
        <v>21</v>
      </c>
      <c r="AF6" s="176" t="s">
        <v>21</v>
      </c>
      <c r="AG6" s="176" t="s">
        <v>21</v>
      </c>
      <c r="AH6" s="176" t="s">
        <v>21</v>
      </c>
      <c r="AI6" s="176" t="s">
        <v>21</v>
      </c>
      <c r="AJ6" s="176" t="s">
        <v>21</v>
      </c>
      <c r="AK6" s="181"/>
      <c r="AM6" s="174"/>
    </row>
    <row r="7" spans="1:39" x14ac:dyDescent="0.25">
      <c r="A7" s="2">
        <v>1</v>
      </c>
      <c r="B7" s="81" t="s">
        <v>93</v>
      </c>
      <c r="C7" s="11">
        <f>'Nilai Rapor 1-5 (Puluhan)'!N7</f>
        <v>89.8</v>
      </c>
      <c r="D7" s="11">
        <f>'Nilai Rapor 1-5 (Puluhan)'!V7</f>
        <v>89.8</v>
      </c>
      <c r="E7" s="11">
        <f>'Nilai Rapor 1-5 (Puluhan)'!AD7</f>
        <v>89.6</v>
      </c>
      <c r="F7" s="11">
        <f>'Nilai Rapor 1-5 (Puluhan)'!AL7</f>
        <v>77.8</v>
      </c>
      <c r="G7" s="11">
        <f>'Nilai Rapor 1-5 (Puluhan)'!AT7</f>
        <v>76.8</v>
      </c>
      <c r="H7" s="11">
        <f>'Nilai Rapor 1-5 (Puluhan)'!BB7</f>
        <v>76.8</v>
      </c>
      <c r="I7" s="11">
        <f>'Nilai Rapor 1-5 (Puluhan)'!BJ7</f>
        <v>80</v>
      </c>
      <c r="J7" s="11">
        <f>'Nilai Rapor 1-5 (Puluhan)'!BR7</f>
        <v>78.400000000000006</v>
      </c>
      <c r="K7" s="11" t="e">
        <f>'Nilai Rapor 1-5 (Puluhan)'!BZ7</f>
        <v>#DIV/0!</v>
      </c>
      <c r="L7" s="11">
        <f>'Nilai Rapor 1-5 (Puluhan)'!CH7</f>
        <v>83.8</v>
      </c>
      <c r="M7" s="11">
        <f>'Nilai Rapor 1-5 (Puluhan)'!CP7</f>
        <v>80.2</v>
      </c>
      <c r="N7" s="11">
        <f>'Nilai Rapor 1-5 (Puluhan)'!CX7</f>
        <v>77.400000000000006</v>
      </c>
      <c r="O7" s="11">
        <f>'Nilai Rapor 1-5 (Puluhan)'!DF7</f>
        <v>89.4</v>
      </c>
      <c r="P7" s="11">
        <f>'Nilai Rapor 1-5 (Puluhan)'!DN7</f>
        <v>89.6</v>
      </c>
      <c r="Q7" s="11">
        <f>'Nilai Rapor 1-5 (Puluhan)'!DV7</f>
        <v>74.8</v>
      </c>
      <c r="R7" s="11">
        <f>'Nilai Rapor 1-5 (Puluhan)'!ED7</f>
        <v>78.400000000000006</v>
      </c>
      <c r="S7" s="31"/>
      <c r="T7" s="11">
        <f t="shared" ref="T7:T51" si="0">AVERAGE(C7,D7,O7,P7)</f>
        <v>89.65</v>
      </c>
      <c r="V7" s="20">
        <f>'Gabungan Nilai Ujian'!E7</f>
        <v>87.5</v>
      </c>
      <c r="W7" s="21" t="e">
        <f>'Gabungan Nilai Ujian'!H7</f>
        <v>#DIV/0!</v>
      </c>
      <c r="X7" s="21" t="e">
        <f>'Gabungan Nilai Ujian'!K7</f>
        <v>#DIV/0!</v>
      </c>
      <c r="Y7" s="21">
        <f>'Gabungan Nilai Ujian'!N7</f>
        <v>79.5</v>
      </c>
      <c r="Z7" s="21" t="e">
        <f>'Gabungan Nilai Ujian'!Q7</f>
        <v>#DIV/0!</v>
      </c>
      <c r="AA7" s="21">
        <f>'Gabungan Nilai Ujian'!T7</f>
        <v>80</v>
      </c>
      <c r="AB7" s="21" t="e">
        <f>'Gabungan Nilai Ujian'!W7</f>
        <v>#DIV/0!</v>
      </c>
      <c r="AC7" s="21">
        <f>'Gabungan Nilai Ujian'!Z7</f>
        <v>78.5</v>
      </c>
      <c r="AD7" s="21" t="e">
        <f>'Gabungan Nilai Ujian'!#REF!</f>
        <v>#REF!</v>
      </c>
      <c r="AE7" s="21">
        <f>'Gabungan Nilai Ujian'!AC7</f>
        <v>80</v>
      </c>
      <c r="AF7" s="21">
        <f>'Gabungan Nilai Ujian'!AF7</f>
        <v>90</v>
      </c>
      <c r="AG7" s="21">
        <f>'Gabungan Nilai Ujian'!AI7</f>
        <v>79</v>
      </c>
      <c r="AH7" s="21">
        <f>'Gabungan Nilai Ujian'!AL7</f>
        <v>84.5</v>
      </c>
      <c r="AI7" s="21" t="e">
        <f>'Gabungan Nilai Ujian'!AO7</f>
        <v>#DIV/0!</v>
      </c>
      <c r="AJ7" s="21">
        <f>'Gabungan Nilai Ujian'!AR7</f>
        <v>85.25</v>
      </c>
      <c r="AK7" s="22" t="e">
        <f>'Gabungan Nilai Ujian'!AU7</f>
        <v>#DIV/0!</v>
      </c>
      <c r="AM7" s="22" t="e">
        <f t="shared" ref="AM7:AM51" si="1">AVERAGE(V7,W7,AH7,AI7)</f>
        <v>#DIV/0!</v>
      </c>
    </row>
    <row r="8" spans="1:39" x14ac:dyDescent="0.25">
      <c r="A8" s="1">
        <v>2</v>
      </c>
      <c r="B8" s="82" t="s">
        <v>94</v>
      </c>
      <c r="C8" s="11">
        <f>'Nilai Rapor 1-5 (Puluhan)'!N8</f>
        <v>89</v>
      </c>
      <c r="D8" s="11">
        <f>'Nilai Rapor 1-5 (Puluhan)'!V8</f>
        <v>89.2</v>
      </c>
      <c r="E8" s="11">
        <f>'Nilai Rapor 1-5 (Puluhan)'!AD8</f>
        <v>88</v>
      </c>
      <c r="F8" s="11">
        <f>'Nilai Rapor 1-5 (Puluhan)'!AL8</f>
        <v>78.599999999999994</v>
      </c>
      <c r="G8" s="11">
        <f>'Nilai Rapor 1-5 (Puluhan)'!AT8</f>
        <v>76.8</v>
      </c>
      <c r="H8" s="11">
        <f>'Nilai Rapor 1-5 (Puluhan)'!BB8</f>
        <v>77.400000000000006</v>
      </c>
      <c r="I8" s="11">
        <f>'Nilai Rapor 1-5 (Puluhan)'!BJ8</f>
        <v>79.400000000000006</v>
      </c>
      <c r="J8" s="11">
        <f>'Nilai Rapor 1-5 (Puluhan)'!BR8</f>
        <v>78</v>
      </c>
      <c r="K8" s="11" t="e">
        <f>'Nilai Rapor 1-5 (Puluhan)'!BZ8</f>
        <v>#DIV/0!</v>
      </c>
      <c r="L8" s="11">
        <f>'Nilai Rapor 1-5 (Puluhan)'!CH8</f>
        <v>86</v>
      </c>
      <c r="M8" s="11">
        <f>'Nilai Rapor 1-5 (Puluhan)'!CP8</f>
        <v>80.2</v>
      </c>
      <c r="N8" s="11">
        <f>'Nilai Rapor 1-5 (Puluhan)'!CX8</f>
        <v>76</v>
      </c>
      <c r="O8" s="11">
        <f>'Nilai Rapor 1-5 (Puluhan)'!DF8</f>
        <v>87.8</v>
      </c>
      <c r="P8" s="11">
        <f>'Nilai Rapor 1-5 (Puluhan)'!DN8</f>
        <v>87.8</v>
      </c>
      <c r="Q8" s="11">
        <f>'Nilai Rapor 1-5 (Puluhan)'!DV8</f>
        <v>75.400000000000006</v>
      </c>
      <c r="R8" s="11">
        <f>'Nilai Rapor 1-5 (Puluhan)'!ED8</f>
        <v>78</v>
      </c>
      <c r="S8" s="31"/>
      <c r="T8" s="11">
        <f t="shared" si="0"/>
        <v>88.45</v>
      </c>
      <c r="V8" s="20">
        <f>'Gabungan Nilai Ujian'!E8</f>
        <v>86</v>
      </c>
      <c r="W8" s="21" t="e">
        <f>'Gabungan Nilai Ujian'!H8</f>
        <v>#DIV/0!</v>
      </c>
      <c r="X8" s="21" t="e">
        <f>'Gabungan Nilai Ujian'!K8</f>
        <v>#DIV/0!</v>
      </c>
      <c r="Y8" s="21">
        <f>'Gabungan Nilai Ujian'!N8</f>
        <v>79.5</v>
      </c>
      <c r="Z8" s="21" t="e">
        <f>'Gabungan Nilai Ujian'!Q8</f>
        <v>#DIV/0!</v>
      </c>
      <c r="AA8" s="21">
        <f>'Gabungan Nilai Ujian'!T8</f>
        <v>81</v>
      </c>
      <c r="AB8" s="21" t="e">
        <f>'Gabungan Nilai Ujian'!W8</f>
        <v>#DIV/0!</v>
      </c>
      <c r="AC8" s="21">
        <f>'Gabungan Nilai Ujian'!Z8</f>
        <v>77.5</v>
      </c>
      <c r="AD8" s="21" t="e">
        <f>'Gabungan Nilai Ujian'!#REF!</f>
        <v>#REF!</v>
      </c>
      <c r="AE8" s="21">
        <f>'Gabungan Nilai Ujian'!AC8</f>
        <v>81</v>
      </c>
      <c r="AF8" s="21">
        <f>'Gabungan Nilai Ujian'!AF8</f>
        <v>88.75</v>
      </c>
      <c r="AG8" s="21">
        <f>'Gabungan Nilai Ujian'!AI8</f>
        <v>79</v>
      </c>
      <c r="AH8" s="21">
        <f>'Gabungan Nilai Ujian'!AL8</f>
        <v>76</v>
      </c>
      <c r="AI8" s="21" t="e">
        <f>'Gabungan Nilai Ujian'!AO8</f>
        <v>#DIV/0!</v>
      </c>
      <c r="AJ8" s="21">
        <f>'Gabungan Nilai Ujian'!AR8</f>
        <v>85.75</v>
      </c>
      <c r="AK8" s="22" t="e">
        <f>'Gabungan Nilai Ujian'!AU8</f>
        <v>#DIV/0!</v>
      </c>
      <c r="AM8" s="22" t="e">
        <f t="shared" si="1"/>
        <v>#DIV/0!</v>
      </c>
    </row>
    <row r="9" spans="1:39" x14ac:dyDescent="0.25">
      <c r="A9" s="35">
        <v>3</v>
      </c>
      <c r="B9" s="82" t="s">
        <v>95</v>
      </c>
      <c r="C9" s="11">
        <f>'Nilai Rapor 1-5 (Puluhan)'!N9</f>
        <v>92.6</v>
      </c>
      <c r="D9" s="11">
        <f>'Nilai Rapor 1-5 (Puluhan)'!V9</f>
        <v>92.4</v>
      </c>
      <c r="E9" s="11">
        <f>'Nilai Rapor 1-5 (Puluhan)'!AD9</f>
        <v>93.2</v>
      </c>
      <c r="F9" s="11">
        <f>'Nilai Rapor 1-5 (Puluhan)'!AL9</f>
        <v>85.2</v>
      </c>
      <c r="G9" s="11">
        <f>'Nilai Rapor 1-5 (Puluhan)'!AT9</f>
        <v>82.4</v>
      </c>
      <c r="H9" s="11">
        <f>'Nilai Rapor 1-5 (Puluhan)'!BB9</f>
        <v>85</v>
      </c>
      <c r="I9" s="11">
        <f>'Nilai Rapor 1-5 (Puluhan)'!BJ9</f>
        <v>87.4</v>
      </c>
      <c r="J9" s="11">
        <f>'Nilai Rapor 1-5 (Puluhan)'!BR9</f>
        <v>85.2</v>
      </c>
      <c r="K9" s="11" t="e">
        <f>'Nilai Rapor 1-5 (Puluhan)'!BZ9</f>
        <v>#DIV/0!</v>
      </c>
      <c r="L9" s="11">
        <f>'Nilai Rapor 1-5 (Puluhan)'!CH9</f>
        <v>90.2</v>
      </c>
      <c r="M9" s="11">
        <f>'Nilai Rapor 1-5 (Puluhan)'!CP9</f>
        <v>86.4</v>
      </c>
      <c r="N9" s="11">
        <f>'Nilai Rapor 1-5 (Puluhan)'!CX9</f>
        <v>87.2</v>
      </c>
      <c r="O9" s="11">
        <f>'Nilai Rapor 1-5 (Puluhan)'!DF9</f>
        <v>91.8</v>
      </c>
      <c r="P9" s="11">
        <f>'Nilai Rapor 1-5 (Puluhan)'!DN9</f>
        <v>91.2</v>
      </c>
      <c r="Q9" s="11">
        <f>'Nilai Rapor 1-5 (Puluhan)'!DV9</f>
        <v>76.599999999999994</v>
      </c>
      <c r="R9" s="11">
        <f>'Nilai Rapor 1-5 (Puluhan)'!ED9</f>
        <v>87</v>
      </c>
      <c r="S9" s="31"/>
      <c r="T9" s="11">
        <f t="shared" si="0"/>
        <v>92</v>
      </c>
      <c r="V9" s="20">
        <f>'Gabungan Nilai Ujian'!E9</f>
        <v>92.25</v>
      </c>
      <c r="W9" s="21" t="e">
        <f>'Gabungan Nilai Ujian'!H9</f>
        <v>#DIV/0!</v>
      </c>
      <c r="X9" s="21" t="e">
        <f>'Gabungan Nilai Ujian'!K9</f>
        <v>#DIV/0!</v>
      </c>
      <c r="Y9" s="21">
        <f>'Gabungan Nilai Ujian'!N9</f>
        <v>92.5</v>
      </c>
      <c r="Z9" s="21" t="e">
        <f>'Gabungan Nilai Ujian'!Q9</f>
        <v>#DIV/0!</v>
      </c>
      <c r="AA9" s="21">
        <f>'Gabungan Nilai Ujian'!T9</f>
        <v>86</v>
      </c>
      <c r="AB9" s="21" t="e">
        <f>'Gabungan Nilai Ujian'!W9</f>
        <v>#DIV/0!</v>
      </c>
      <c r="AC9" s="21">
        <f>'Gabungan Nilai Ujian'!Z9</f>
        <v>83.25</v>
      </c>
      <c r="AD9" s="21" t="e">
        <f>'Gabungan Nilai Ujian'!#REF!</f>
        <v>#REF!</v>
      </c>
      <c r="AE9" s="21">
        <f>'Gabungan Nilai Ujian'!AC9</f>
        <v>86</v>
      </c>
      <c r="AF9" s="21">
        <f>'Gabungan Nilai Ujian'!AF9</f>
        <v>90</v>
      </c>
      <c r="AG9" s="21">
        <f>'Gabungan Nilai Ujian'!AI9</f>
        <v>87</v>
      </c>
      <c r="AH9" s="21">
        <f>'Gabungan Nilai Ujian'!AL9</f>
        <v>91.25</v>
      </c>
      <c r="AI9" s="21" t="e">
        <f>'Gabungan Nilai Ujian'!AO9</f>
        <v>#DIV/0!</v>
      </c>
      <c r="AJ9" s="21">
        <f>'Gabungan Nilai Ujian'!AR9</f>
        <v>93</v>
      </c>
      <c r="AK9" s="22" t="e">
        <f>'Gabungan Nilai Ujian'!AU9</f>
        <v>#DIV/0!</v>
      </c>
      <c r="AM9" s="22" t="e">
        <f t="shared" si="1"/>
        <v>#DIV/0!</v>
      </c>
    </row>
    <row r="10" spans="1:39" x14ac:dyDescent="0.25">
      <c r="A10" s="1">
        <v>4</v>
      </c>
      <c r="B10" s="82" t="s">
        <v>96</v>
      </c>
      <c r="C10" s="11">
        <f>'Nilai Rapor 1-5 (Puluhan)'!N10</f>
        <v>93.2</v>
      </c>
      <c r="D10" s="11">
        <f>'Nilai Rapor 1-5 (Puluhan)'!V10</f>
        <v>92.2</v>
      </c>
      <c r="E10" s="11">
        <f>'Nilai Rapor 1-5 (Puluhan)'!AD10</f>
        <v>92.4</v>
      </c>
      <c r="F10" s="11">
        <f>'Nilai Rapor 1-5 (Puluhan)'!AL10</f>
        <v>83.6</v>
      </c>
      <c r="G10" s="11">
        <f>'Nilai Rapor 1-5 (Puluhan)'!AT10</f>
        <v>81.8</v>
      </c>
      <c r="H10" s="11">
        <f>'Nilai Rapor 1-5 (Puluhan)'!BB10</f>
        <v>85.4</v>
      </c>
      <c r="I10" s="11">
        <f>'Nilai Rapor 1-5 (Puluhan)'!BJ10</f>
        <v>87</v>
      </c>
      <c r="J10" s="11">
        <f>'Nilai Rapor 1-5 (Puluhan)'!BR10</f>
        <v>86.6</v>
      </c>
      <c r="K10" s="11" t="e">
        <f>'Nilai Rapor 1-5 (Puluhan)'!BZ10</f>
        <v>#DIV/0!</v>
      </c>
      <c r="L10" s="11">
        <f>'Nilai Rapor 1-5 (Puluhan)'!CH10</f>
        <v>88.2</v>
      </c>
      <c r="M10" s="11">
        <f>'Nilai Rapor 1-5 (Puluhan)'!CP10</f>
        <v>84.4</v>
      </c>
      <c r="N10" s="11">
        <f>'Nilai Rapor 1-5 (Puluhan)'!CX10</f>
        <v>83.4</v>
      </c>
      <c r="O10" s="11">
        <f>'Nilai Rapor 1-5 (Puluhan)'!DF10</f>
        <v>91.8</v>
      </c>
      <c r="P10" s="11">
        <f>'Nilai Rapor 1-5 (Puluhan)'!DN10</f>
        <v>91.6</v>
      </c>
      <c r="Q10" s="11">
        <f>'Nilai Rapor 1-5 (Puluhan)'!DV10</f>
        <v>75.599999999999994</v>
      </c>
      <c r="R10" s="11">
        <f>'Nilai Rapor 1-5 (Puluhan)'!ED10</f>
        <v>84.4</v>
      </c>
      <c r="S10" s="31"/>
      <c r="T10" s="11">
        <f t="shared" si="0"/>
        <v>92.199999999999989</v>
      </c>
      <c r="V10" s="20">
        <f>'Gabungan Nilai Ujian'!E10</f>
        <v>90.5</v>
      </c>
      <c r="W10" s="21" t="e">
        <f>'Gabungan Nilai Ujian'!H10</f>
        <v>#DIV/0!</v>
      </c>
      <c r="X10" s="21" t="e">
        <f>'Gabungan Nilai Ujian'!K10</f>
        <v>#DIV/0!</v>
      </c>
      <c r="Y10" s="21">
        <f>'Gabungan Nilai Ujian'!N10</f>
        <v>91.25</v>
      </c>
      <c r="Z10" s="21" t="e">
        <f>'Gabungan Nilai Ujian'!Q10</f>
        <v>#DIV/0!</v>
      </c>
      <c r="AA10" s="21">
        <f>'Gabungan Nilai Ujian'!T10</f>
        <v>90</v>
      </c>
      <c r="AB10" s="21" t="e">
        <f>'Gabungan Nilai Ujian'!W10</f>
        <v>#DIV/0!</v>
      </c>
      <c r="AC10" s="21">
        <f>'Gabungan Nilai Ujian'!Z10</f>
        <v>81.5</v>
      </c>
      <c r="AD10" s="21" t="e">
        <f>'Gabungan Nilai Ujian'!#REF!</f>
        <v>#REF!</v>
      </c>
      <c r="AE10" s="21">
        <f>'Gabungan Nilai Ujian'!AC10</f>
        <v>90</v>
      </c>
      <c r="AF10" s="21">
        <f>'Gabungan Nilai Ujian'!AF10</f>
        <v>88.75</v>
      </c>
      <c r="AG10" s="21">
        <f>'Gabungan Nilai Ujian'!AI10</f>
        <v>83</v>
      </c>
      <c r="AH10" s="21">
        <f>'Gabungan Nilai Ujian'!AL10</f>
        <v>91.25</v>
      </c>
      <c r="AI10" s="21" t="e">
        <f>'Gabungan Nilai Ujian'!AO10</f>
        <v>#DIV/0!</v>
      </c>
      <c r="AJ10" s="21">
        <f>'Gabungan Nilai Ujian'!AR10</f>
        <v>92.25</v>
      </c>
      <c r="AK10" s="22" t="e">
        <f>'Gabungan Nilai Ujian'!AU10</f>
        <v>#DIV/0!</v>
      </c>
      <c r="AM10" s="22" t="e">
        <f t="shared" si="1"/>
        <v>#DIV/0!</v>
      </c>
    </row>
    <row r="11" spans="1:39" x14ac:dyDescent="0.25">
      <c r="A11" s="1">
        <v>5</v>
      </c>
      <c r="B11" s="82" t="s">
        <v>97</v>
      </c>
      <c r="C11" s="11">
        <f>'Nilai Rapor 1-5 (Puluhan)'!N11</f>
        <v>82.2</v>
      </c>
      <c r="D11" s="11">
        <f>'Nilai Rapor 1-5 (Puluhan)'!V11</f>
        <v>82.8</v>
      </c>
      <c r="E11" s="11">
        <f>'Nilai Rapor 1-5 (Puluhan)'!AD11</f>
        <v>79.8</v>
      </c>
      <c r="F11" s="11">
        <f>'Nilai Rapor 1-5 (Puluhan)'!AL11</f>
        <v>78.599999999999994</v>
      </c>
      <c r="G11" s="11">
        <f>'Nilai Rapor 1-5 (Puluhan)'!AT11</f>
        <v>77.599999999999994</v>
      </c>
      <c r="H11" s="11">
        <f>'Nilai Rapor 1-5 (Puluhan)'!BB11</f>
        <v>79</v>
      </c>
      <c r="I11" s="11">
        <f>'Nilai Rapor 1-5 (Puluhan)'!BJ11</f>
        <v>80.599999999999994</v>
      </c>
      <c r="J11" s="11">
        <f>'Nilai Rapor 1-5 (Puluhan)'!BR11</f>
        <v>79.2</v>
      </c>
      <c r="K11" s="11" t="e">
        <f>'Nilai Rapor 1-5 (Puluhan)'!BZ11</f>
        <v>#DIV/0!</v>
      </c>
      <c r="L11" s="11">
        <f>'Nilai Rapor 1-5 (Puluhan)'!CH11</f>
        <v>88.4</v>
      </c>
      <c r="M11" s="11">
        <f>'Nilai Rapor 1-5 (Puluhan)'!CP11</f>
        <v>81.400000000000006</v>
      </c>
      <c r="N11" s="11">
        <f>'Nilai Rapor 1-5 (Puluhan)'!CX11</f>
        <v>76.2</v>
      </c>
      <c r="O11" s="11">
        <f>'Nilai Rapor 1-5 (Puluhan)'!DF11</f>
        <v>82.6</v>
      </c>
      <c r="P11" s="11">
        <f>'Nilai Rapor 1-5 (Puluhan)'!DN11</f>
        <v>79.400000000000006</v>
      </c>
      <c r="Q11" s="11">
        <f>'Nilai Rapor 1-5 (Puluhan)'!DV11</f>
        <v>75.8</v>
      </c>
      <c r="R11" s="11">
        <f>'Nilai Rapor 1-5 (Puluhan)'!ED11</f>
        <v>82.8</v>
      </c>
      <c r="S11" s="31"/>
      <c r="T11" s="11">
        <f t="shared" si="0"/>
        <v>81.75</v>
      </c>
      <c r="V11" s="20">
        <f>'Gabungan Nilai Ujian'!E11</f>
        <v>87</v>
      </c>
      <c r="W11" s="21" t="e">
        <f>'Gabungan Nilai Ujian'!H11</f>
        <v>#DIV/0!</v>
      </c>
      <c r="X11" s="21" t="e">
        <f>'Gabungan Nilai Ujian'!K11</f>
        <v>#DIV/0!</v>
      </c>
      <c r="Y11" s="21">
        <f>'Gabungan Nilai Ujian'!N11</f>
        <v>83.75</v>
      </c>
      <c r="Z11" s="21" t="e">
        <f>'Gabungan Nilai Ujian'!Q11</f>
        <v>#DIV/0!</v>
      </c>
      <c r="AA11" s="21">
        <f>'Gabungan Nilai Ujian'!T11</f>
        <v>84</v>
      </c>
      <c r="AB11" s="21" t="e">
        <f>'Gabungan Nilai Ujian'!W11</f>
        <v>#DIV/0!</v>
      </c>
      <c r="AC11" s="21">
        <f>'Gabungan Nilai Ujian'!Z11</f>
        <v>78</v>
      </c>
      <c r="AD11" s="21" t="e">
        <f>'Gabungan Nilai Ujian'!#REF!</f>
        <v>#REF!</v>
      </c>
      <c r="AE11" s="21">
        <f>'Gabungan Nilai Ujian'!AC11</f>
        <v>84</v>
      </c>
      <c r="AF11" s="21">
        <f>'Gabungan Nilai Ujian'!AF11</f>
        <v>88.75</v>
      </c>
      <c r="AG11" s="21">
        <f>'Gabungan Nilai Ujian'!AI11</f>
        <v>81</v>
      </c>
      <c r="AH11" s="21">
        <f>'Gabungan Nilai Ujian'!AL11</f>
        <v>85.5</v>
      </c>
      <c r="AI11" s="21" t="e">
        <f>'Gabungan Nilai Ujian'!AO11</f>
        <v>#DIV/0!</v>
      </c>
      <c r="AJ11" s="21">
        <f>'Gabungan Nilai Ujian'!AR11</f>
        <v>86.5</v>
      </c>
      <c r="AK11" s="22" t="e">
        <f>'Gabungan Nilai Ujian'!AU11</f>
        <v>#DIV/0!</v>
      </c>
      <c r="AM11" s="22" t="e">
        <f t="shared" si="1"/>
        <v>#DIV/0!</v>
      </c>
    </row>
    <row r="12" spans="1:39" x14ac:dyDescent="0.25">
      <c r="A12" s="1">
        <v>6</v>
      </c>
      <c r="B12" s="81" t="s">
        <v>98</v>
      </c>
      <c r="C12" s="11">
        <f>'Nilai Rapor 1-5 (Puluhan)'!N12</f>
        <v>94.6</v>
      </c>
      <c r="D12" s="11">
        <f>'Nilai Rapor 1-5 (Puluhan)'!V12</f>
        <v>94.2</v>
      </c>
      <c r="E12" s="11">
        <f>'Nilai Rapor 1-5 (Puluhan)'!AD12</f>
        <v>94.4</v>
      </c>
      <c r="F12" s="11">
        <f>'Nilai Rapor 1-5 (Puluhan)'!AL12</f>
        <v>88.2</v>
      </c>
      <c r="G12" s="11">
        <f>'Nilai Rapor 1-5 (Puluhan)'!AT12</f>
        <v>83.6</v>
      </c>
      <c r="H12" s="11">
        <f>'Nilai Rapor 1-5 (Puluhan)'!BB12</f>
        <v>89</v>
      </c>
      <c r="I12" s="11">
        <f>'Nilai Rapor 1-5 (Puluhan)'!BJ12</f>
        <v>92.6</v>
      </c>
      <c r="J12" s="11">
        <f>'Nilai Rapor 1-5 (Puluhan)'!BR12</f>
        <v>87.6</v>
      </c>
      <c r="K12" s="11" t="e">
        <f>'Nilai Rapor 1-5 (Puluhan)'!BZ12</f>
        <v>#DIV/0!</v>
      </c>
      <c r="L12" s="11">
        <f>'Nilai Rapor 1-5 (Puluhan)'!CH12</f>
        <v>93.2</v>
      </c>
      <c r="M12" s="11">
        <f>'Nilai Rapor 1-5 (Puluhan)'!CP12</f>
        <v>84.4</v>
      </c>
      <c r="N12" s="11">
        <f>'Nilai Rapor 1-5 (Puluhan)'!CX12</f>
        <v>87.8</v>
      </c>
      <c r="O12" s="11">
        <f>'Nilai Rapor 1-5 (Puluhan)'!DF12</f>
        <v>94.8</v>
      </c>
      <c r="P12" s="11">
        <f>'Nilai Rapor 1-5 (Puluhan)'!DN12</f>
        <v>94</v>
      </c>
      <c r="Q12" s="11">
        <f>'Nilai Rapor 1-5 (Puluhan)'!DV12</f>
        <v>78.8</v>
      </c>
      <c r="R12" s="11">
        <f>'Nilai Rapor 1-5 (Puluhan)'!ED12</f>
        <v>91.6</v>
      </c>
      <c r="S12" s="31"/>
      <c r="T12" s="11">
        <f t="shared" si="0"/>
        <v>94.4</v>
      </c>
      <c r="V12" s="20">
        <f>'Gabungan Nilai Ujian'!E12</f>
        <v>95.25</v>
      </c>
      <c r="W12" s="21" t="e">
        <f>'Gabungan Nilai Ujian'!H12</f>
        <v>#DIV/0!</v>
      </c>
      <c r="X12" s="21" t="e">
        <f>'Gabungan Nilai Ujian'!K12</f>
        <v>#DIV/0!</v>
      </c>
      <c r="Y12" s="21">
        <f>'Gabungan Nilai Ujian'!N12</f>
        <v>88.75</v>
      </c>
      <c r="Z12" s="21" t="e">
        <f>'Gabungan Nilai Ujian'!Q12</f>
        <v>#DIV/0!</v>
      </c>
      <c r="AA12" s="21">
        <f>'Gabungan Nilai Ujian'!T12</f>
        <v>91</v>
      </c>
      <c r="AB12" s="21" t="e">
        <f>'Gabungan Nilai Ujian'!W12</f>
        <v>#DIV/0!</v>
      </c>
      <c r="AC12" s="21">
        <f>'Gabungan Nilai Ujian'!Z12</f>
        <v>93.75</v>
      </c>
      <c r="AD12" s="21" t="e">
        <f>'Gabungan Nilai Ujian'!#REF!</f>
        <v>#REF!</v>
      </c>
      <c r="AE12" s="21">
        <f>'Gabungan Nilai Ujian'!AC12</f>
        <v>91</v>
      </c>
      <c r="AF12" s="21">
        <f>'Gabungan Nilai Ujian'!AF12</f>
        <v>88.75</v>
      </c>
      <c r="AG12" s="21">
        <f>'Gabungan Nilai Ujian'!AI12</f>
        <v>86</v>
      </c>
      <c r="AH12" s="21">
        <f>'Gabungan Nilai Ujian'!AL12</f>
        <v>93.5</v>
      </c>
      <c r="AI12" s="21" t="e">
        <f>'Gabungan Nilai Ujian'!AO12</f>
        <v>#DIV/0!</v>
      </c>
      <c r="AJ12" s="21">
        <f>'Gabungan Nilai Ujian'!AR12</f>
        <v>94.5</v>
      </c>
      <c r="AK12" s="22" t="e">
        <f>'Gabungan Nilai Ujian'!AU12</f>
        <v>#DIV/0!</v>
      </c>
      <c r="AM12" s="22" t="e">
        <f t="shared" si="1"/>
        <v>#DIV/0!</v>
      </c>
    </row>
    <row r="13" spans="1:39" x14ac:dyDescent="0.25">
      <c r="A13" s="1">
        <v>7</v>
      </c>
      <c r="B13" s="81" t="s">
        <v>99</v>
      </c>
      <c r="C13" s="11">
        <f>'Nilai Rapor 1-5 (Puluhan)'!N13</f>
        <v>86.4</v>
      </c>
      <c r="D13" s="11">
        <f>'Nilai Rapor 1-5 (Puluhan)'!V13</f>
        <v>84.2</v>
      </c>
      <c r="E13" s="11">
        <f>'Nilai Rapor 1-5 (Puluhan)'!AD13</f>
        <v>81.8</v>
      </c>
      <c r="F13" s="11">
        <f>'Nilai Rapor 1-5 (Puluhan)'!AL13</f>
        <v>79.2</v>
      </c>
      <c r="G13" s="11">
        <f>'Nilai Rapor 1-5 (Puluhan)'!AT13</f>
        <v>79</v>
      </c>
      <c r="H13" s="11">
        <f>'Nilai Rapor 1-5 (Puluhan)'!BB13</f>
        <v>79.8</v>
      </c>
      <c r="I13" s="11">
        <f>'Nilai Rapor 1-5 (Puluhan)'!BJ13</f>
        <v>81.599999999999994</v>
      </c>
      <c r="J13" s="11">
        <f>'Nilai Rapor 1-5 (Puluhan)'!BR13</f>
        <v>80.2</v>
      </c>
      <c r="K13" s="11" t="e">
        <f>'Nilai Rapor 1-5 (Puluhan)'!BZ13</f>
        <v>#DIV/0!</v>
      </c>
      <c r="L13" s="11">
        <f>'Nilai Rapor 1-5 (Puluhan)'!CH13</f>
        <v>88.4</v>
      </c>
      <c r="M13" s="11">
        <f>'Nilai Rapor 1-5 (Puluhan)'!CP13</f>
        <v>83</v>
      </c>
      <c r="N13" s="11">
        <f>'Nilai Rapor 1-5 (Puluhan)'!CX13</f>
        <v>76.599999999999994</v>
      </c>
      <c r="O13" s="11">
        <f>'Nilai Rapor 1-5 (Puluhan)'!DF13</f>
        <v>85</v>
      </c>
      <c r="P13" s="11">
        <f>'Nilai Rapor 1-5 (Puluhan)'!DN13</f>
        <v>82.8</v>
      </c>
      <c r="Q13" s="11">
        <f>'Nilai Rapor 1-5 (Puluhan)'!DV13</f>
        <v>75.599999999999994</v>
      </c>
      <c r="R13" s="11">
        <f>'Nilai Rapor 1-5 (Puluhan)'!ED13</f>
        <v>85</v>
      </c>
      <c r="S13" s="31"/>
      <c r="T13" s="11">
        <f t="shared" si="0"/>
        <v>84.600000000000009</v>
      </c>
      <c r="V13" s="20">
        <f>'Gabungan Nilai Ujian'!E13</f>
        <v>94</v>
      </c>
      <c r="W13" s="21" t="e">
        <f>'Gabungan Nilai Ujian'!H13</f>
        <v>#DIV/0!</v>
      </c>
      <c r="X13" s="21" t="e">
        <f>'Gabungan Nilai Ujian'!K13</f>
        <v>#DIV/0!</v>
      </c>
      <c r="Y13" s="21">
        <f>'Gabungan Nilai Ujian'!N13</f>
        <v>85</v>
      </c>
      <c r="Z13" s="21" t="e">
        <f>'Gabungan Nilai Ujian'!Q13</f>
        <v>#DIV/0!</v>
      </c>
      <c r="AA13" s="21">
        <f>'Gabungan Nilai Ujian'!T13</f>
        <v>86</v>
      </c>
      <c r="AB13" s="21" t="e">
        <f>'Gabungan Nilai Ujian'!W13</f>
        <v>#DIV/0!</v>
      </c>
      <c r="AC13" s="21">
        <f>'Gabungan Nilai Ujian'!Z13</f>
        <v>80</v>
      </c>
      <c r="AD13" s="21" t="e">
        <f>'Gabungan Nilai Ujian'!#REF!</f>
        <v>#REF!</v>
      </c>
      <c r="AE13" s="21">
        <f>'Gabungan Nilai Ujian'!AC13</f>
        <v>86</v>
      </c>
      <c r="AF13" s="21">
        <f>'Gabungan Nilai Ujian'!AF13</f>
        <v>88.75</v>
      </c>
      <c r="AG13" s="21">
        <f>'Gabungan Nilai Ujian'!AI13</f>
        <v>81</v>
      </c>
      <c r="AH13" s="21">
        <f>'Gabungan Nilai Ujian'!AL13</f>
        <v>88</v>
      </c>
      <c r="AI13" s="21" t="e">
        <f>'Gabungan Nilai Ujian'!AO13</f>
        <v>#DIV/0!</v>
      </c>
      <c r="AJ13" s="21">
        <f>'Gabungan Nilai Ujian'!AR13</f>
        <v>93</v>
      </c>
      <c r="AK13" s="22" t="e">
        <f>'Gabungan Nilai Ujian'!AU13</f>
        <v>#DIV/0!</v>
      </c>
      <c r="AM13" s="22" t="e">
        <f t="shared" si="1"/>
        <v>#DIV/0!</v>
      </c>
    </row>
    <row r="14" spans="1:39" x14ac:dyDescent="0.25">
      <c r="A14" s="1">
        <v>8</v>
      </c>
      <c r="B14" s="82" t="s">
        <v>100</v>
      </c>
      <c r="C14" s="11">
        <f>'Nilai Rapor 1-5 (Puluhan)'!N14</f>
        <v>80.8</v>
      </c>
      <c r="D14" s="11">
        <f>'Nilai Rapor 1-5 (Puluhan)'!V14</f>
        <v>79.599999999999994</v>
      </c>
      <c r="E14" s="11">
        <f>'Nilai Rapor 1-5 (Puluhan)'!AD14</f>
        <v>79.8</v>
      </c>
      <c r="F14" s="11">
        <f>'Nilai Rapor 1-5 (Puluhan)'!AL14</f>
        <v>77.8</v>
      </c>
      <c r="G14" s="11">
        <f>'Nilai Rapor 1-5 (Puluhan)'!AT14</f>
        <v>77.400000000000006</v>
      </c>
      <c r="H14" s="11">
        <f>'Nilai Rapor 1-5 (Puluhan)'!BB14</f>
        <v>77.400000000000006</v>
      </c>
      <c r="I14" s="11">
        <f>'Nilai Rapor 1-5 (Puluhan)'!BJ14</f>
        <v>79.400000000000006</v>
      </c>
      <c r="J14" s="11">
        <f>'Nilai Rapor 1-5 (Puluhan)'!BR14</f>
        <v>77.2</v>
      </c>
      <c r="K14" s="11" t="e">
        <f>'Nilai Rapor 1-5 (Puluhan)'!BZ14</f>
        <v>#DIV/0!</v>
      </c>
      <c r="L14" s="11">
        <f>'Nilai Rapor 1-5 (Puluhan)'!CH14</f>
        <v>85.6</v>
      </c>
      <c r="M14" s="11">
        <f>'Nilai Rapor 1-5 (Puluhan)'!CP14</f>
        <v>80</v>
      </c>
      <c r="N14" s="11">
        <f>'Nilai Rapor 1-5 (Puluhan)'!CX14</f>
        <v>75.599999999999994</v>
      </c>
      <c r="O14" s="11">
        <f>'Nilai Rapor 1-5 (Puluhan)'!DF14</f>
        <v>80.2</v>
      </c>
      <c r="P14" s="11">
        <f>'Nilai Rapor 1-5 (Puluhan)'!DN14</f>
        <v>77.599999999999994</v>
      </c>
      <c r="Q14" s="11">
        <f>'Nilai Rapor 1-5 (Puluhan)'!DV14</f>
        <v>75</v>
      </c>
      <c r="R14" s="11">
        <f>'Nilai Rapor 1-5 (Puluhan)'!ED14</f>
        <v>79.599999999999994</v>
      </c>
      <c r="S14" s="31"/>
      <c r="T14" s="11">
        <f t="shared" si="0"/>
        <v>79.549999999999983</v>
      </c>
      <c r="V14" s="20">
        <f>'Gabungan Nilai Ujian'!E14</f>
        <v>85</v>
      </c>
      <c r="W14" s="21" t="e">
        <f>'Gabungan Nilai Ujian'!H14</f>
        <v>#DIV/0!</v>
      </c>
      <c r="X14" s="21" t="e">
        <f>'Gabungan Nilai Ujian'!K14</f>
        <v>#DIV/0!</v>
      </c>
      <c r="Y14" s="21">
        <f>'Gabungan Nilai Ujian'!N14</f>
        <v>81.5</v>
      </c>
      <c r="Z14" s="21" t="e">
        <f>'Gabungan Nilai Ujian'!Q14</f>
        <v>#DIV/0!</v>
      </c>
      <c r="AA14" s="21">
        <f>'Gabungan Nilai Ujian'!T14</f>
        <v>78</v>
      </c>
      <c r="AB14" s="21" t="e">
        <f>'Gabungan Nilai Ujian'!W14</f>
        <v>#DIV/0!</v>
      </c>
      <c r="AC14" s="21">
        <f>'Gabungan Nilai Ujian'!Z14</f>
        <v>79.75</v>
      </c>
      <c r="AD14" s="21" t="e">
        <f>'Gabungan Nilai Ujian'!#REF!</f>
        <v>#REF!</v>
      </c>
      <c r="AE14" s="21">
        <f>'Gabungan Nilai Ujian'!AC14</f>
        <v>78</v>
      </c>
      <c r="AF14" s="21">
        <f>'Gabungan Nilai Ujian'!AF14</f>
        <v>88.75</v>
      </c>
      <c r="AG14" s="21">
        <f>'Gabungan Nilai Ujian'!AI14</f>
        <v>79</v>
      </c>
      <c r="AH14" s="21">
        <f>'Gabungan Nilai Ujian'!AL14</f>
        <v>77.5</v>
      </c>
      <c r="AI14" s="21" t="e">
        <f>'Gabungan Nilai Ujian'!AO14</f>
        <v>#DIV/0!</v>
      </c>
      <c r="AJ14" s="21">
        <f>'Gabungan Nilai Ujian'!AR14</f>
        <v>83</v>
      </c>
      <c r="AK14" s="22" t="e">
        <f>'Gabungan Nilai Ujian'!AU14</f>
        <v>#DIV/0!</v>
      </c>
      <c r="AM14" s="22" t="e">
        <f t="shared" si="1"/>
        <v>#DIV/0!</v>
      </c>
    </row>
    <row r="15" spans="1:39" x14ac:dyDescent="0.25">
      <c r="A15" s="1">
        <v>9</v>
      </c>
      <c r="B15" s="82" t="s">
        <v>101</v>
      </c>
      <c r="C15" s="11">
        <f>'Nilai Rapor 1-5 (Puluhan)'!N15</f>
        <v>91.6</v>
      </c>
      <c r="D15" s="11">
        <f>'Nilai Rapor 1-5 (Puluhan)'!V15</f>
        <v>90.6</v>
      </c>
      <c r="E15" s="11">
        <f>'Nilai Rapor 1-5 (Puluhan)'!AD15</f>
        <v>90.4</v>
      </c>
      <c r="F15" s="11">
        <f>'Nilai Rapor 1-5 (Puluhan)'!AL15</f>
        <v>78.8</v>
      </c>
      <c r="G15" s="11">
        <f>'Nilai Rapor 1-5 (Puluhan)'!AT15</f>
        <v>78</v>
      </c>
      <c r="H15" s="11">
        <f>'Nilai Rapor 1-5 (Puluhan)'!BB15</f>
        <v>77</v>
      </c>
      <c r="I15" s="11">
        <f>'Nilai Rapor 1-5 (Puluhan)'!BJ15</f>
        <v>80.2</v>
      </c>
      <c r="J15" s="11">
        <f>'Nilai Rapor 1-5 (Puluhan)'!BR15</f>
        <v>77.8</v>
      </c>
      <c r="K15" s="11" t="e">
        <f>'Nilai Rapor 1-5 (Puluhan)'!BZ15</f>
        <v>#DIV/0!</v>
      </c>
      <c r="L15" s="11">
        <f>'Nilai Rapor 1-5 (Puluhan)'!CH15</f>
        <v>86.8</v>
      </c>
      <c r="M15" s="11">
        <f>'Nilai Rapor 1-5 (Puluhan)'!CP15</f>
        <v>80.8</v>
      </c>
      <c r="N15" s="11">
        <f>'Nilai Rapor 1-5 (Puluhan)'!CX15</f>
        <v>75.2</v>
      </c>
      <c r="O15" s="11">
        <f>'Nilai Rapor 1-5 (Puluhan)'!DF15</f>
        <v>89.8</v>
      </c>
      <c r="P15" s="11">
        <f>'Nilai Rapor 1-5 (Puluhan)'!DN15</f>
        <v>89.6</v>
      </c>
      <c r="Q15" s="11">
        <f>'Nilai Rapor 1-5 (Puluhan)'!DV15</f>
        <v>60.4</v>
      </c>
      <c r="R15" s="11">
        <f>'Nilai Rapor 1-5 (Puluhan)'!ED15</f>
        <v>79</v>
      </c>
      <c r="S15" s="31"/>
      <c r="T15" s="11">
        <f t="shared" si="0"/>
        <v>90.4</v>
      </c>
      <c r="V15" s="20">
        <f>'Gabungan Nilai Ujian'!E15</f>
        <v>86</v>
      </c>
      <c r="W15" s="21" t="e">
        <f>'Gabungan Nilai Ujian'!H15</f>
        <v>#DIV/0!</v>
      </c>
      <c r="X15" s="21" t="e">
        <f>'Gabungan Nilai Ujian'!K15</f>
        <v>#DIV/0!</v>
      </c>
      <c r="Y15" s="21">
        <f>'Gabungan Nilai Ujian'!N15</f>
        <v>80</v>
      </c>
      <c r="Z15" s="21" t="e">
        <f>'Gabungan Nilai Ujian'!Q15</f>
        <v>#DIV/0!</v>
      </c>
      <c r="AA15" s="21">
        <f>'Gabungan Nilai Ujian'!T15</f>
        <v>79</v>
      </c>
      <c r="AB15" s="21" t="e">
        <f>'Gabungan Nilai Ujian'!W15</f>
        <v>#DIV/0!</v>
      </c>
      <c r="AC15" s="21">
        <f>'Gabungan Nilai Ujian'!Z15</f>
        <v>80.25</v>
      </c>
      <c r="AD15" s="21" t="e">
        <f>'Gabungan Nilai Ujian'!#REF!</f>
        <v>#REF!</v>
      </c>
      <c r="AE15" s="21">
        <f>'Gabungan Nilai Ujian'!AC15</f>
        <v>79</v>
      </c>
      <c r="AF15" s="21">
        <f>'Gabungan Nilai Ujian'!AF15</f>
        <v>90</v>
      </c>
      <c r="AG15" s="21">
        <f>'Gabungan Nilai Ujian'!AI15</f>
        <v>81</v>
      </c>
      <c r="AH15" s="21">
        <f>'Gabungan Nilai Ujian'!AL15</f>
        <v>80.5</v>
      </c>
      <c r="AI15" s="21" t="e">
        <f>'Gabungan Nilai Ujian'!AO15</f>
        <v>#DIV/0!</v>
      </c>
      <c r="AJ15" s="21">
        <f>'Gabungan Nilai Ujian'!AR15</f>
        <v>90.25</v>
      </c>
      <c r="AK15" s="22" t="e">
        <f>'Gabungan Nilai Ujian'!AU15</f>
        <v>#DIV/0!</v>
      </c>
      <c r="AM15" s="22" t="e">
        <f t="shared" si="1"/>
        <v>#DIV/0!</v>
      </c>
    </row>
    <row r="16" spans="1:39" x14ac:dyDescent="0.25">
      <c r="A16" s="1">
        <v>10</v>
      </c>
      <c r="B16" s="82" t="s">
        <v>102</v>
      </c>
      <c r="C16" s="11">
        <f>'Nilai Rapor 1-5 (Puluhan)'!N16</f>
        <v>82.6</v>
      </c>
      <c r="D16" s="11">
        <f>'Nilai Rapor 1-5 (Puluhan)'!V16</f>
        <v>80.400000000000006</v>
      </c>
      <c r="E16" s="11">
        <f>'Nilai Rapor 1-5 (Puluhan)'!AD16</f>
        <v>82</v>
      </c>
      <c r="F16" s="11">
        <f>'Nilai Rapor 1-5 (Puluhan)'!AL16</f>
        <v>79</v>
      </c>
      <c r="G16" s="11">
        <f>'Nilai Rapor 1-5 (Puluhan)'!AT16</f>
        <v>77.599999999999994</v>
      </c>
      <c r="H16" s="11">
        <f>'Nilai Rapor 1-5 (Puluhan)'!BB16</f>
        <v>78.599999999999994</v>
      </c>
      <c r="I16" s="11">
        <f>'Nilai Rapor 1-5 (Puluhan)'!BJ16</f>
        <v>80.2</v>
      </c>
      <c r="J16" s="11">
        <f>'Nilai Rapor 1-5 (Puluhan)'!BR16</f>
        <v>78.8</v>
      </c>
      <c r="K16" s="11" t="e">
        <f>'Nilai Rapor 1-5 (Puluhan)'!BZ16</f>
        <v>#DIV/0!</v>
      </c>
      <c r="L16" s="11">
        <f>'Nilai Rapor 1-5 (Puluhan)'!CH16</f>
        <v>85</v>
      </c>
      <c r="M16" s="11">
        <f>'Nilai Rapor 1-5 (Puluhan)'!CP16</f>
        <v>81.8</v>
      </c>
      <c r="N16" s="11">
        <f>'Nilai Rapor 1-5 (Puluhan)'!CX16</f>
        <v>77.8</v>
      </c>
      <c r="O16" s="11">
        <f>'Nilai Rapor 1-5 (Puluhan)'!DF16</f>
        <v>80.2</v>
      </c>
      <c r="P16" s="11">
        <f>'Nilai Rapor 1-5 (Puluhan)'!DN16</f>
        <v>79.2</v>
      </c>
      <c r="Q16" s="11">
        <f>'Nilai Rapor 1-5 (Puluhan)'!DV16</f>
        <v>73</v>
      </c>
      <c r="R16" s="11">
        <f>'Nilai Rapor 1-5 (Puluhan)'!ED16</f>
        <v>81</v>
      </c>
      <c r="S16" s="31"/>
      <c r="T16" s="11">
        <f t="shared" si="0"/>
        <v>80.599999999999994</v>
      </c>
      <c r="V16" s="20">
        <f>'Gabungan Nilai Ujian'!E16</f>
        <v>91.25</v>
      </c>
      <c r="W16" s="21" t="e">
        <f>'Gabungan Nilai Ujian'!H16</f>
        <v>#DIV/0!</v>
      </c>
      <c r="X16" s="21" t="e">
        <f>'Gabungan Nilai Ujian'!K16</f>
        <v>#DIV/0!</v>
      </c>
      <c r="Y16" s="21">
        <f>'Gabungan Nilai Ujian'!N16</f>
        <v>81.5</v>
      </c>
      <c r="Z16" s="21" t="e">
        <f>'Gabungan Nilai Ujian'!Q16</f>
        <v>#DIV/0!</v>
      </c>
      <c r="AA16" s="21">
        <f>'Gabungan Nilai Ujian'!T16</f>
        <v>82</v>
      </c>
      <c r="AB16" s="21" t="e">
        <f>'Gabungan Nilai Ujian'!W16</f>
        <v>#DIV/0!</v>
      </c>
      <c r="AC16" s="21">
        <f>'Gabungan Nilai Ujian'!Z16</f>
        <v>81.75</v>
      </c>
      <c r="AD16" s="21" t="e">
        <f>'Gabungan Nilai Ujian'!#REF!</f>
        <v>#REF!</v>
      </c>
      <c r="AE16" s="21">
        <f>'Gabungan Nilai Ujian'!AC16</f>
        <v>82</v>
      </c>
      <c r="AF16" s="21">
        <f>'Gabungan Nilai Ujian'!AF16</f>
        <v>81.5</v>
      </c>
      <c r="AG16" s="21">
        <f>'Gabungan Nilai Ujian'!AI16</f>
        <v>79</v>
      </c>
      <c r="AH16" s="21">
        <f>'Gabungan Nilai Ujian'!AL16</f>
        <v>82</v>
      </c>
      <c r="AI16" s="21" t="e">
        <f>'Gabungan Nilai Ujian'!AO16</f>
        <v>#DIV/0!</v>
      </c>
      <c r="AJ16" s="21">
        <f>'Gabungan Nilai Ujian'!AR16</f>
        <v>90.75</v>
      </c>
      <c r="AK16" s="22" t="e">
        <f>'Gabungan Nilai Ujian'!AU16</f>
        <v>#DIV/0!</v>
      </c>
      <c r="AM16" s="22" t="e">
        <f t="shared" si="1"/>
        <v>#DIV/0!</v>
      </c>
    </row>
    <row r="17" spans="1:39" x14ac:dyDescent="0.25">
      <c r="A17" s="1">
        <v>11</v>
      </c>
      <c r="B17" s="82" t="s">
        <v>103</v>
      </c>
      <c r="C17" s="11">
        <f>'Nilai Rapor 1-5 (Puluhan)'!N17</f>
        <v>82.6</v>
      </c>
      <c r="D17" s="11">
        <f>'Nilai Rapor 1-5 (Puluhan)'!V17</f>
        <v>81.8</v>
      </c>
      <c r="E17" s="11">
        <f>'Nilai Rapor 1-5 (Puluhan)'!AD17</f>
        <v>81</v>
      </c>
      <c r="F17" s="11">
        <f>'Nilai Rapor 1-5 (Puluhan)'!AL17</f>
        <v>81.2</v>
      </c>
      <c r="G17" s="11">
        <f>'Nilai Rapor 1-5 (Puluhan)'!AT17</f>
        <v>77.2</v>
      </c>
      <c r="H17" s="11">
        <f>'Nilai Rapor 1-5 (Puluhan)'!BB17</f>
        <v>80.8</v>
      </c>
      <c r="I17" s="11">
        <f>'Nilai Rapor 1-5 (Puluhan)'!BJ17</f>
        <v>84</v>
      </c>
      <c r="J17" s="11">
        <f>'Nilai Rapor 1-5 (Puluhan)'!BR17</f>
        <v>86.6</v>
      </c>
      <c r="K17" s="11" t="e">
        <f>'Nilai Rapor 1-5 (Puluhan)'!BZ17</f>
        <v>#DIV/0!</v>
      </c>
      <c r="L17" s="11">
        <f>'Nilai Rapor 1-5 (Puluhan)'!CH17</f>
        <v>85.2</v>
      </c>
      <c r="M17" s="11">
        <f>'Nilai Rapor 1-5 (Puluhan)'!CP17</f>
        <v>82.2</v>
      </c>
      <c r="N17" s="11">
        <f>'Nilai Rapor 1-5 (Puluhan)'!CX17</f>
        <v>78.599999999999994</v>
      </c>
      <c r="O17" s="11">
        <f>'Nilai Rapor 1-5 (Puluhan)'!DF17</f>
        <v>85</v>
      </c>
      <c r="P17" s="11">
        <f>'Nilai Rapor 1-5 (Puluhan)'!DN17</f>
        <v>81.400000000000006</v>
      </c>
      <c r="Q17" s="11">
        <f>'Nilai Rapor 1-5 (Puluhan)'!DV17</f>
        <v>75.8</v>
      </c>
      <c r="R17" s="11">
        <f>'Nilai Rapor 1-5 (Puluhan)'!ED17</f>
        <v>80.400000000000006</v>
      </c>
      <c r="S17" s="31"/>
      <c r="T17" s="11">
        <f t="shared" si="0"/>
        <v>82.699999999999989</v>
      </c>
      <c r="V17" s="20">
        <f>'Gabungan Nilai Ujian'!E17</f>
        <v>86.25</v>
      </c>
      <c r="W17" s="21" t="e">
        <f>'Gabungan Nilai Ujian'!H17</f>
        <v>#DIV/0!</v>
      </c>
      <c r="X17" s="21" t="e">
        <f>'Gabungan Nilai Ujian'!K17</f>
        <v>#DIV/0!</v>
      </c>
      <c r="Y17" s="21">
        <f>'Gabungan Nilai Ujian'!N17</f>
        <v>87</v>
      </c>
      <c r="Z17" s="21" t="e">
        <f>'Gabungan Nilai Ujian'!Q17</f>
        <v>#DIV/0!</v>
      </c>
      <c r="AA17" s="21">
        <f>'Gabungan Nilai Ujian'!T17</f>
        <v>84</v>
      </c>
      <c r="AB17" s="21" t="e">
        <f>'Gabungan Nilai Ujian'!W17</f>
        <v>#DIV/0!</v>
      </c>
      <c r="AC17" s="21">
        <f>'Gabungan Nilai Ujian'!Z17</f>
        <v>92</v>
      </c>
      <c r="AD17" s="21" t="e">
        <f>'Gabungan Nilai Ujian'!#REF!</f>
        <v>#REF!</v>
      </c>
      <c r="AE17" s="21">
        <f>'Gabungan Nilai Ujian'!AC17</f>
        <v>84</v>
      </c>
      <c r="AF17" s="21">
        <f>'Gabungan Nilai Ujian'!AF17</f>
        <v>90</v>
      </c>
      <c r="AG17" s="21">
        <f>'Gabungan Nilai Ujian'!AI17</f>
        <v>81</v>
      </c>
      <c r="AH17" s="21">
        <f>'Gabungan Nilai Ujian'!AL17</f>
        <v>87.5</v>
      </c>
      <c r="AI17" s="21" t="e">
        <f>'Gabungan Nilai Ujian'!AO17</f>
        <v>#DIV/0!</v>
      </c>
      <c r="AJ17" s="21">
        <f>'Gabungan Nilai Ujian'!AR17</f>
        <v>88.5</v>
      </c>
      <c r="AK17" s="22" t="e">
        <f>'Gabungan Nilai Ujian'!AU17</f>
        <v>#DIV/0!</v>
      </c>
      <c r="AM17" s="22" t="e">
        <f t="shared" si="1"/>
        <v>#DIV/0!</v>
      </c>
    </row>
    <row r="18" spans="1:39" x14ac:dyDescent="0.25">
      <c r="A18" s="1">
        <v>12</v>
      </c>
      <c r="B18" s="82" t="s">
        <v>104</v>
      </c>
      <c r="C18" s="11">
        <f>'Nilai Rapor 1-5 (Puluhan)'!N18</f>
        <v>79.599999999999994</v>
      </c>
      <c r="D18" s="11">
        <f>'Nilai Rapor 1-5 (Puluhan)'!V18</f>
        <v>80.599999999999994</v>
      </c>
      <c r="E18" s="11">
        <f>'Nilai Rapor 1-5 (Puluhan)'!AD18</f>
        <v>78.2</v>
      </c>
      <c r="F18" s="11">
        <f>'Nilai Rapor 1-5 (Puluhan)'!AL18</f>
        <v>78</v>
      </c>
      <c r="G18" s="11">
        <f>'Nilai Rapor 1-5 (Puluhan)'!AT18</f>
        <v>77</v>
      </c>
      <c r="H18" s="11">
        <f>'Nilai Rapor 1-5 (Puluhan)'!BB18</f>
        <v>77.2</v>
      </c>
      <c r="I18" s="11">
        <f>'Nilai Rapor 1-5 (Puluhan)'!BJ18</f>
        <v>78</v>
      </c>
      <c r="J18" s="11">
        <f>'Nilai Rapor 1-5 (Puluhan)'!BR18</f>
        <v>77.8</v>
      </c>
      <c r="K18" s="11" t="e">
        <f>'Nilai Rapor 1-5 (Puluhan)'!BZ18</f>
        <v>#DIV/0!</v>
      </c>
      <c r="L18" s="11">
        <f>'Nilai Rapor 1-5 (Puluhan)'!CH18</f>
        <v>85.6</v>
      </c>
      <c r="M18" s="11">
        <f>'Nilai Rapor 1-5 (Puluhan)'!CP18</f>
        <v>80</v>
      </c>
      <c r="N18" s="11">
        <f>'Nilai Rapor 1-5 (Puluhan)'!CX18</f>
        <v>76.2</v>
      </c>
      <c r="O18" s="11">
        <f>'Nilai Rapor 1-5 (Puluhan)'!DF18</f>
        <v>79</v>
      </c>
      <c r="P18" s="11">
        <f>'Nilai Rapor 1-5 (Puluhan)'!DN18</f>
        <v>77.8</v>
      </c>
      <c r="Q18" s="11">
        <f>'Nilai Rapor 1-5 (Puluhan)'!DV18</f>
        <v>75.2</v>
      </c>
      <c r="R18" s="11">
        <f>'Nilai Rapor 1-5 (Puluhan)'!ED18</f>
        <v>79.2</v>
      </c>
      <c r="S18" s="31"/>
      <c r="T18" s="11">
        <f t="shared" si="0"/>
        <v>79.25</v>
      </c>
      <c r="V18" s="20">
        <f>'Gabungan Nilai Ujian'!E18</f>
        <v>84.25</v>
      </c>
      <c r="W18" s="21" t="e">
        <f>'Gabungan Nilai Ujian'!H18</f>
        <v>#DIV/0!</v>
      </c>
      <c r="X18" s="21" t="e">
        <f>'Gabungan Nilai Ujian'!K18</f>
        <v>#DIV/0!</v>
      </c>
      <c r="Y18" s="21">
        <f>'Gabungan Nilai Ujian'!N18</f>
        <v>80.5</v>
      </c>
      <c r="Z18" s="21" t="e">
        <f>'Gabungan Nilai Ujian'!Q18</f>
        <v>#DIV/0!</v>
      </c>
      <c r="AA18" s="21">
        <f>'Gabungan Nilai Ujian'!T18</f>
        <v>80</v>
      </c>
      <c r="AB18" s="21" t="e">
        <f>'Gabungan Nilai Ujian'!W18</f>
        <v>#DIV/0!</v>
      </c>
      <c r="AC18" s="21">
        <f>'Gabungan Nilai Ujian'!Z18</f>
        <v>81.25</v>
      </c>
      <c r="AD18" s="21" t="e">
        <f>'Gabungan Nilai Ujian'!#REF!</f>
        <v>#REF!</v>
      </c>
      <c r="AE18" s="21">
        <f>'Gabungan Nilai Ujian'!AC18</f>
        <v>80</v>
      </c>
      <c r="AF18" s="21">
        <f>'Gabungan Nilai Ujian'!AF18</f>
        <v>90</v>
      </c>
      <c r="AG18" s="21">
        <f>'Gabungan Nilai Ujian'!AI18</f>
        <v>78.5</v>
      </c>
      <c r="AH18" s="21">
        <f>'Gabungan Nilai Ujian'!AL18</f>
        <v>80.5</v>
      </c>
      <c r="AI18" s="21" t="e">
        <f>'Gabungan Nilai Ujian'!AO18</f>
        <v>#DIV/0!</v>
      </c>
      <c r="AJ18" s="21">
        <f>'Gabungan Nilai Ujian'!AR18</f>
        <v>83.5</v>
      </c>
      <c r="AK18" s="22" t="e">
        <f>'Gabungan Nilai Ujian'!AU18</f>
        <v>#DIV/0!</v>
      </c>
      <c r="AM18" s="22" t="e">
        <f t="shared" si="1"/>
        <v>#DIV/0!</v>
      </c>
    </row>
    <row r="19" spans="1:39" x14ac:dyDescent="0.25">
      <c r="A19" s="1">
        <v>13</v>
      </c>
      <c r="B19" s="82" t="s">
        <v>105</v>
      </c>
      <c r="C19" s="11">
        <f>'Nilai Rapor 1-5 (Puluhan)'!N19</f>
        <v>78</v>
      </c>
      <c r="D19" s="11">
        <f>'Nilai Rapor 1-5 (Puluhan)'!V19</f>
        <v>79.2</v>
      </c>
      <c r="E19" s="11">
        <f>'Nilai Rapor 1-5 (Puluhan)'!AD19</f>
        <v>79.400000000000006</v>
      </c>
      <c r="F19" s="11">
        <f>'Nilai Rapor 1-5 (Puluhan)'!AL19</f>
        <v>78.599999999999994</v>
      </c>
      <c r="G19" s="11">
        <f>'Nilai Rapor 1-5 (Puluhan)'!AT19</f>
        <v>77.2</v>
      </c>
      <c r="H19" s="11">
        <f>'Nilai Rapor 1-5 (Puluhan)'!BB19</f>
        <v>77.2</v>
      </c>
      <c r="I19" s="11">
        <f>'Nilai Rapor 1-5 (Puluhan)'!BJ19</f>
        <v>78.400000000000006</v>
      </c>
      <c r="J19" s="11">
        <f>'Nilai Rapor 1-5 (Puluhan)'!BR19</f>
        <v>78</v>
      </c>
      <c r="K19" s="11" t="e">
        <f>'Nilai Rapor 1-5 (Puluhan)'!BZ19</f>
        <v>#DIV/0!</v>
      </c>
      <c r="L19" s="11">
        <f>'Nilai Rapor 1-5 (Puluhan)'!CH19</f>
        <v>87.2</v>
      </c>
      <c r="M19" s="11">
        <f>'Nilai Rapor 1-5 (Puluhan)'!CP19</f>
        <v>79.400000000000006</v>
      </c>
      <c r="N19" s="11">
        <f>'Nilai Rapor 1-5 (Puluhan)'!CX19</f>
        <v>76.400000000000006</v>
      </c>
      <c r="O19" s="11">
        <f>'Nilai Rapor 1-5 (Puluhan)'!DF19</f>
        <v>79.2</v>
      </c>
      <c r="P19" s="11">
        <f>'Nilai Rapor 1-5 (Puluhan)'!DN19</f>
        <v>77.400000000000006</v>
      </c>
      <c r="Q19" s="11">
        <f>'Nilai Rapor 1-5 (Puluhan)'!DV19</f>
        <v>75.8</v>
      </c>
      <c r="R19" s="11">
        <f>'Nilai Rapor 1-5 (Puluhan)'!ED19</f>
        <v>77.2</v>
      </c>
      <c r="S19" s="31"/>
      <c r="T19" s="11">
        <f t="shared" si="0"/>
        <v>78.449999999999989</v>
      </c>
      <c r="V19" s="20">
        <f>'Gabungan Nilai Ujian'!E19</f>
        <v>83</v>
      </c>
      <c r="W19" s="21" t="e">
        <f>'Gabungan Nilai Ujian'!H19</f>
        <v>#DIV/0!</v>
      </c>
      <c r="X19" s="21" t="e">
        <f>'Gabungan Nilai Ujian'!K19</f>
        <v>#DIV/0!</v>
      </c>
      <c r="Y19" s="21">
        <f>'Gabungan Nilai Ujian'!N19</f>
        <v>79.5</v>
      </c>
      <c r="Z19" s="21" t="e">
        <f>'Gabungan Nilai Ujian'!Q19</f>
        <v>#DIV/0!</v>
      </c>
      <c r="AA19" s="21">
        <f>'Gabungan Nilai Ujian'!T19</f>
        <v>78</v>
      </c>
      <c r="AB19" s="21" t="e">
        <f>'Gabungan Nilai Ujian'!W19</f>
        <v>#DIV/0!</v>
      </c>
      <c r="AC19" s="21">
        <f>'Gabungan Nilai Ujian'!Z19</f>
        <v>77</v>
      </c>
      <c r="AD19" s="21" t="e">
        <f>'Gabungan Nilai Ujian'!#REF!</f>
        <v>#REF!</v>
      </c>
      <c r="AE19" s="21">
        <f>'Gabungan Nilai Ujian'!AC19</f>
        <v>78.5</v>
      </c>
      <c r="AF19" s="21">
        <f>'Gabungan Nilai Ujian'!AF19</f>
        <v>90</v>
      </c>
      <c r="AG19" s="21">
        <f>'Gabungan Nilai Ujian'!AI19</f>
        <v>79</v>
      </c>
      <c r="AH19" s="21">
        <f>'Gabungan Nilai Ujian'!AL19</f>
        <v>77.5</v>
      </c>
      <c r="AI19" s="21" t="e">
        <f>'Gabungan Nilai Ujian'!AO19</f>
        <v>#DIV/0!</v>
      </c>
      <c r="AJ19" s="21">
        <f>'Gabungan Nilai Ujian'!AR19</f>
        <v>83.5</v>
      </c>
      <c r="AK19" s="22" t="e">
        <f>'Gabungan Nilai Ujian'!AU19</f>
        <v>#DIV/0!</v>
      </c>
      <c r="AM19" s="22" t="e">
        <f t="shared" si="1"/>
        <v>#DIV/0!</v>
      </c>
    </row>
    <row r="20" spans="1:39" x14ac:dyDescent="0.25">
      <c r="A20" s="1">
        <v>14</v>
      </c>
      <c r="B20" s="85" t="s">
        <v>106</v>
      </c>
      <c r="C20" s="11">
        <f>'Nilai Rapor 1-5 (Puluhan)'!N20</f>
        <v>83.4</v>
      </c>
      <c r="D20" s="11">
        <f>'Nilai Rapor 1-5 (Puluhan)'!V20</f>
        <v>82</v>
      </c>
      <c r="E20" s="11">
        <f>'Nilai Rapor 1-5 (Puluhan)'!AD20</f>
        <v>81</v>
      </c>
      <c r="F20" s="11">
        <f>'Nilai Rapor 1-5 (Puluhan)'!AL20</f>
        <v>80.599999999999994</v>
      </c>
      <c r="G20" s="11">
        <f>'Nilai Rapor 1-5 (Puluhan)'!AT20</f>
        <v>79.8</v>
      </c>
      <c r="H20" s="11">
        <f>'Nilai Rapor 1-5 (Puluhan)'!BB20</f>
        <v>80.8</v>
      </c>
      <c r="I20" s="11">
        <f>'Nilai Rapor 1-5 (Puluhan)'!BJ20</f>
        <v>80.400000000000006</v>
      </c>
      <c r="J20" s="11">
        <f>'Nilai Rapor 1-5 (Puluhan)'!BR20</f>
        <v>78.8</v>
      </c>
      <c r="K20" s="11" t="e">
        <f>'Nilai Rapor 1-5 (Puluhan)'!BZ20</f>
        <v>#DIV/0!</v>
      </c>
      <c r="L20" s="11">
        <f>'Nilai Rapor 1-5 (Puluhan)'!CH20</f>
        <v>87.6</v>
      </c>
      <c r="M20" s="11">
        <f>'Nilai Rapor 1-5 (Puluhan)'!CP20</f>
        <v>81.599999999999994</v>
      </c>
      <c r="N20" s="11">
        <f>'Nilai Rapor 1-5 (Puluhan)'!CX20</f>
        <v>80.8</v>
      </c>
      <c r="O20" s="11">
        <f>'Nilai Rapor 1-5 (Puluhan)'!DF20</f>
        <v>80.400000000000006</v>
      </c>
      <c r="P20" s="11">
        <f>'Nilai Rapor 1-5 (Puluhan)'!DN20</f>
        <v>81.599999999999994</v>
      </c>
      <c r="Q20" s="11">
        <f>'Nilai Rapor 1-5 (Puluhan)'!DV20</f>
        <v>74.400000000000006</v>
      </c>
      <c r="R20" s="11">
        <f>'Nilai Rapor 1-5 (Puluhan)'!ED20</f>
        <v>80.400000000000006</v>
      </c>
      <c r="S20" s="31"/>
      <c r="T20" s="11">
        <f t="shared" si="0"/>
        <v>81.849999999999994</v>
      </c>
      <c r="V20" s="20">
        <f>'Gabungan Nilai Ujian'!E20</f>
        <v>84.5</v>
      </c>
      <c r="W20" s="21" t="e">
        <f>'Gabungan Nilai Ujian'!H20</f>
        <v>#DIV/0!</v>
      </c>
      <c r="X20" s="21" t="e">
        <f>'Gabungan Nilai Ujian'!K20</f>
        <v>#DIV/0!</v>
      </c>
      <c r="Y20" s="21">
        <f>'Gabungan Nilai Ujian'!N20</f>
        <v>81</v>
      </c>
      <c r="Z20" s="21" t="e">
        <f>'Gabungan Nilai Ujian'!Q20</f>
        <v>#DIV/0!</v>
      </c>
      <c r="AA20" s="21">
        <f>'Gabungan Nilai Ujian'!T20</f>
        <v>77</v>
      </c>
      <c r="AB20" s="21" t="e">
        <f>'Gabungan Nilai Ujian'!W20</f>
        <v>#DIV/0!</v>
      </c>
      <c r="AC20" s="21">
        <f>'Gabungan Nilai Ujian'!Z20</f>
        <v>79.5</v>
      </c>
      <c r="AD20" s="21" t="e">
        <f>'Gabungan Nilai Ujian'!#REF!</f>
        <v>#REF!</v>
      </c>
      <c r="AE20" s="21">
        <f>'Gabungan Nilai Ujian'!AC20</f>
        <v>81</v>
      </c>
      <c r="AF20" s="21">
        <f>'Gabungan Nilai Ujian'!AF20</f>
        <v>90</v>
      </c>
      <c r="AG20" s="21">
        <f>'Gabungan Nilai Ujian'!AI20</f>
        <v>80.5</v>
      </c>
      <c r="AH20" s="21">
        <f>'Gabungan Nilai Ujian'!AL20</f>
        <v>87.75</v>
      </c>
      <c r="AI20" s="21" t="e">
        <f>'Gabungan Nilai Ujian'!AO20</f>
        <v>#DIV/0!</v>
      </c>
      <c r="AJ20" s="21">
        <f>'Gabungan Nilai Ujian'!AR20</f>
        <v>88.25</v>
      </c>
      <c r="AK20" s="22" t="e">
        <f>'Gabungan Nilai Ujian'!AU20</f>
        <v>#DIV/0!</v>
      </c>
      <c r="AM20" s="22" t="e">
        <f t="shared" si="1"/>
        <v>#DIV/0!</v>
      </c>
    </row>
    <row r="21" spans="1:39" x14ac:dyDescent="0.25">
      <c r="A21" s="1">
        <v>15</v>
      </c>
      <c r="B21" s="82" t="s">
        <v>107</v>
      </c>
      <c r="C21" s="11">
        <f>'Nilai Rapor 1-5 (Puluhan)'!N21</f>
        <v>84.4</v>
      </c>
      <c r="D21" s="11">
        <f>'Nilai Rapor 1-5 (Puluhan)'!V21</f>
        <v>81.2</v>
      </c>
      <c r="E21" s="11">
        <f>'Nilai Rapor 1-5 (Puluhan)'!AD21</f>
        <v>80.599999999999994</v>
      </c>
      <c r="F21" s="11">
        <f>'Nilai Rapor 1-5 (Puluhan)'!AL21</f>
        <v>82.4</v>
      </c>
      <c r="G21" s="11">
        <f>'Nilai Rapor 1-5 (Puluhan)'!AT21</f>
        <v>76.400000000000006</v>
      </c>
      <c r="H21" s="11">
        <f>'Nilai Rapor 1-5 (Puluhan)'!BB21</f>
        <v>83</v>
      </c>
      <c r="I21" s="11">
        <f>'Nilai Rapor 1-5 (Puluhan)'!BJ21</f>
        <v>83</v>
      </c>
      <c r="J21" s="11">
        <f>'Nilai Rapor 1-5 (Puluhan)'!BR21</f>
        <v>86.4</v>
      </c>
      <c r="K21" s="11" t="e">
        <f>'Nilai Rapor 1-5 (Puluhan)'!BZ21</f>
        <v>#DIV/0!</v>
      </c>
      <c r="L21" s="11">
        <f>'Nilai Rapor 1-5 (Puluhan)'!CH21</f>
        <v>85</v>
      </c>
      <c r="M21" s="11">
        <f>'Nilai Rapor 1-5 (Puluhan)'!CP21</f>
        <v>83.4</v>
      </c>
      <c r="N21" s="11">
        <f>'Nilai Rapor 1-5 (Puluhan)'!CX21</f>
        <v>80</v>
      </c>
      <c r="O21" s="11">
        <f>'Nilai Rapor 1-5 (Puluhan)'!DF21</f>
        <v>84.6</v>
      </c>
      <c r="P21" s="11">
        <f>'Nilai Rapor 1-5 (Puluhan)'!DN21</f>
        <v>81.599999999999994</v>
      </c>
      <c r="Q21" s="11">
        <f>'Nilai Rapor 1-5 (Puluhan)'!DV21</f>
        <v>75.2</v>
      </c>
      <c r="R21" s="11">
        <f>'Nilai Rapor 1-5 (Puluhan)'!ED21</f>
        <v>81.8</v>
      </c>
      <c r="S21" s="31"/>
      <c r="T21" s="11">
        <f t="shared" si="0"/>
        <v>82.95</v>
      </c>
      <c r="V21" s="20">
        <f>'Gabungan Nilai Ujian'!E21</f>
        <v>85.5</v>
      </c>
      <c r="W21" s="21" t="e">
        <f>'Gabungan Nilai Ujian'!H21</f>
        <v>#DIV/0!</v>
      </c>
      <c r="X21" s="21" t="e">
        <f>'Gabungan Nilai Ujian'!K21</f>
        <v>#DIV/0!</v>
      </c>
      <c r="Y21" s="21">
        <f>'Gabungan Nilai Ujian'!N21</f>
        <v>83.75</v>
      </c>
      <c r="Z21" s="21" t="e">
        <f>'Gabungan Nilai Ujian'!Q21</f>
        <v>#DIV/0!</v>
      </c>
      <c r="AA21" s="21">
        <f>'Gabungan Nilai Ujian'!T21</f>
        <v>90</v>
      </c>
      <c r="AB21" s="21" t="e">
        <f>'Gabungan Nilai Ujian'!W21</f>
        <v>#DIV/0!</v>
      </c>
      <c r="AC21" s="21">
        <f>'Gabungan Nilai Ujian'!Z21</f>
        <v>95</v>
      </c>
      <c r="AD21" s="21" t="e">
        <f>'Gabungan Nilai Ujian'!#REF!</f>
        <v>#REF!</v>
      </c>
      <c r="AE21" s="21">
        <f>'Gabungan Nilai Ujian'!AC21</f>
        <v>76</v>
      </c>
      <c r="AF21" s="21">
        <f>'Gabungan Nilai Ujian'!AF21</f>
        <v>90</v>
      </c>
      <c r="AG21" s="21">
        <f>'Gabungan Nilai Ujian'!AI21</f>
        <v>81</v>
      </c>
      <c r="AH21" s="21">
        <f>'Gabungan Nilai Ujian'!AL21</f>
        <v>88</v>
      </c>
      <c r="AI21" s="21" t="e">
        <f>'Gabungan Nilai Ujian'!AO21</f>
        <v>#DIV/0!</v>
      </c>
      <c r="AJ21" s="21">
        <f>'Gabungan Nilai Ujian'!AR21</f>
        <v>91.75</v>
      </c>
      <c r="AK21" s="22" t="e">
        <f>'Gabungan Nilai Ujian'!AU21</f>
        <v>#DIV/0!</v>
      </c>
      <c r="AM21" s="22" t="e">
        <f t="shared" si="1"/>
        <v>#DIV/0!</v>
      </c>
    </row>
    <row r="22" spans="1:39" x14ac:dyDescent="0.25">
      <c r="A22" s="1">
        <v>16</v>
      </c>
      <c r="B22" s="82" t="s">
        <v>108</v>
      </c>
      <c r="C22" s="11">
        <f>'Nilai Rapor 1-5 (Puluhan)'!N22</f>
        <v>92.2</v>
      </c>
      <c r="D22" s="11">
        <f>'Nilai Rapor 1-5 (Puluhan)'!V22</f>
        <v>91.8</v>
      </c>
      <c r="E22" s="11">
        <f>'Nilai Rapor 1-5 (Puluhan)'!AD22</f>
        <v>91.4</v>
      </c>
      <c r="F22" s="11">
        <f>'Nilai Rapor 1-5 (Puluhan)'!AL22</f>
        <v>87.6</v>
      </c>
      <c r="G22" s="11">
        <f>'Nilai Rapor 1-5 (Puluhan)'!AT22</f>
        <v>81.599999999999994</v>
      </c>
      <c r="H22" s="11">
        <f>'Nilai Rapor 1-5 (Puluhan)'!BB22</f>
        <v>85.8</v>
      </c>
      <c r="I22" s="11">
        <f>'Nilai Rapor 1-5 (Puluhan)'!BJ22</f>
        <v>86.4</v>
      </c>
      <c r="J22" s="11">
        <f>'Nilai Rapor 1-5 (Puluhan)'!BR22</f>
        <v>84.8</v>
      </c>
      <c r="K22" s="11" t="e">
        <f>'Nilai Rapor 1-5 (Puluhan)'!BZ22</f>
        <v>#DIV/0!</v>
      </c>
      <c r="L22" s="11">
        <f>'Nilai Rapor 1-5 (Puluhan)'!CH22</f>
        <v>89.4</v>
      </c>
      <c r="M22" s="11">
        <f>'Nilai Rapor 1-5 (Puluhan)'!CP22</f>
        <v>85.2</v>
      </c>
      <c r="N22" s="11">
        <f>'Nilai Rapor 1-5 (Puluhan)'!CX22</f>
        <v>84.4</v>
      </c>
      <c r="O22" s="11">
        <f>'Nilai Rapor 1-5 (Puluhan)'!DF22</f>
        <v>91.8</v>
      </c>
      <c r="P22" s="11">
        <f>'Nilai Rapor 1-5 (Puluhan)'!DN22</f>
        <v>91.2</v>
      </c>
      <c r="Q22" s="11">
        <f>'Nilai Rapor 1-5 (Puluhan)'!DV22</f>
        <v>75.8</v>
      </c>
      <c r="R22" s="11">
        <f>'Nilai Rapor 1-5 (Puluhan)'!ED22</f>
        <v>86.2</v>
      </c>
      <c r="S22" s="31"/>
      <c r="T22" s="11">
        <f t="shared" si="0"/>
        <v>91.75</v>
      </c>
      <c r="V22" s="20">
        <f>'Gabungan Nilai Ujian'!E22</f>
        <v>91.5</v>
      </c>
      <c r="W22" s="21" t="e">
        <f>'Gabungan Nilai Ujian'!H22</f>
        <v>#DIV/0!</v>
      </c>
      <c r="X22" s="21" t="e">
        <f>'Gabungan Nilai Ujian'!K22</f>
        <v>#DIV/0!</v>
      </c>
      <c r="Y22" s="21">
        <f>'Gabungan Nilai Ujian'!N22</f>
        <v>86.25</v>
      </c>
      <c r="Z22" s="21" t="e">
        <f>'Gabungan Nilai Ujian'!Q22</f>
        <v>#DIV/0!</v>
      </c>
      <c r="AA22" s="21">
        <f>'Gabungan Nilai Ujian'!T22</f>
        <v>88</v>
      </c>
      <c r="AB22" s="21" t="e">
        <f>'Gabungan Nilai Ujian'!W22</f>
        <v>#DIV/0!</v>
      </c>
      <c r="AC22" s="21">
        <f>'Gabungan Nilai Ujian'!Z22</f>
        <v>90</v>
      </c>
      <c r="AD22" s="21" t="e">
        <f>'Gabungan Nilai Ujian'!#REF!</f>
        <v>#REF!</v>
      </c>
      <c r="AE22" s="21">
        <f>'Gabungan Nilai Ujian'!AC22</f>
        <v>76.5</v>
      </c>
      <c r="AF22" s="21">
        <f>'Gabungan Nilai Ujian'!AF22</f>
        <v>90</v>
      </c>
      <c r="AG22" s="21">
        <f>'Gabungan Nilai Ujian'!AI22</f>
        <v>85</v>
      </c>
      <c r="AH22" s="21">
        <f>'Gabungan Nilai Ujian'!AL22</f>
        <v>90.75</v>
      </c>
      <c r="AI22" s="21" t="e">
        <f>'Gabungan Nilai Ujian'!AO22</f>
        <v>#DIV/0!</v>
      </c>
      <c r="AJ22" s="21">
        <f>'Gabungan Nilai Ujian'!AR22</f>
        <v>93</v>
      </c>
      <c r="AK22" s="22" t="e">
        <f>'Gabungan Nilai Ujian'!AU22</f>
        <v>#DIV/0!</v>
      </c>
      <c r="AM22" s="22" t="e">
        <f t="shared" si="1"/>
        <v>#DIV/0!</v>
      </c>
    </row>
    <row r="23" spans="1:39" x14ac:dyDescent="0.25">
      <c r="A23" s="1">
        <v>17</v>
      </c>
      <c r="B23" s="82" t="s">
        <v>109</v>
      </c>
      <c r="C23" s="11">
        <f>'Nilai Rapor 1-5 (Puluhan)'!N23</f>
        <v>93</v>
      </c>
      <c r="D23" s="11">
        <f>'Nilai Rapor 1-5 (Puluhan)'!V23</f>
        <v>93.2</v>
      </c>
      <c r="E23" s="11">
        <f>'Nilai Rapor 1-5 (Puluhan)'!AD23</f>
        <v>93.2</v>
      </c>
      <c r="F23" s="11">
        <f>'Nilai Rapor 1-5 (Puluhan)'!AL23</f>
        <v>84.2</v>
      </c>
      <c r="G23" s="11">
        <f>'Nilai Rapor 1-5 (Puluhan)'!AT23</f>
        <v>84.8</v>
      </c>
      <c r="H23" s="11">
        <f>'Nilai Rapor 1-5 (Puluhan)'!BB23</f>
        <v>85.4</v>
      </c>
      <c r="I23" s="11">
        <f>'Nilai Rapor 1-5 (Puluhan)'!BJ23</f>
        <v>87.2</v>
      </c>
      <c r="J23" s="11">
        <f>'Nilai Rapor 1-5 (Puluhan)'!BR23</f>
        <v>84.6</v>
      </c>
      <c r="K23" s="11" t="e">
        <f>'Nilai Rapor 1-5 (Puluhan)'!BZ23</f>
        <v>#DIV/0!</v>
      </c>
      <c r="L23" s="11">
        <f>'Nilai Rapor 1-5 (Puluhan)'!CH23</f>
        <v>87.6</v>
      </c>
      <c r="M23" s="11">
        <f>'Nilai Rapor 1-5 (Puluhan)'!CP23</f>
        <v>85.8</v>
      </c>
      <c r="N23" s="11">
        <f>'Nilai Rapor 1-5 (Puluhan)'!CX23</f>
        <v>88</v>
      </c>
      <c r="O23" s="11">
        <f>'Nilai Rapor 1-5 (Puluhan)'!DF23</f>
        <v>91.2</v>
      </c>
      <c r="P23" s="11">
        <f>'Nilai Rapor 1-5 (Puluhan)'!DN23</f>
        <v>93.4</v>
      </c>
      <c r="Q23" s="11">
        <f>'Nilai Rapor 1-5 (Puluhan)'!DV23</f>
        <v>77.599999999999994</v>
      </c>
      <c r="R23" s="11">
        <f>'Nilai Rapor 1-5 (Puluhan)'!ED23</f>
        <v>85.2</v>
      </c>
      <c r="S23" s="31"/>
      <c r="T23" s="11">
        <f t="shared" si="0"/>
        <v>92.699999999999989</v>
      </c>
      <c r="V23" s="20">
        <f>'Gabungan Nilai Ujian'!E23</f>
        <v>96.5</v>
      </c>
      <c r="W23" s="21" t="e">
        <f>'Gabungan Nilai Ujian'!H23</f>
        <v>#DIV/0!</v>
      </c>
      <c r="X23" s="21" t="e">
        <f>'Gabungan Nilai Ujian'!K23</f>
        <v>#DIV/0!</v>
      </c>
      <c r="Y23" s="21">
        <f>'Gabungan Nilai Ujian'!N23</f>
        <v>90</v>
      </c>
      <c r="Z23" s="21" t="e">
        <f>'Gabungan Nilai Ujian'!Q23</f>
        <v>#DIV/0!</v>
      </c>
      <c r="AA23" s="21">
        <f>'Gabungan Nilai Ujian'!T23</f>
        <v>90</v>
      </c>
      <c r="AB23" s="21" t="e">
        <f>'Gabungan Nilai Ujian'!W23</f>
        <v>#DIV/0!</v>
      </c>
      <c r="AC23" s="21">
        <f>'Gabungan Nilai Ujian'!Z23</f>
        <v>93.75</v>
      </c>
      <c r="AD23" s="21" t="e">
        <f>'Gabungan Nilai Ujian'!#REF!</f>
        <v>#REF!</v>
      </c>
      <c r="AE23" s="21">
        <f>'Gabungan Nilai Ujian'!AC23</f>
        <v>76</v>
      </c>
      <c r="AF23" s="21">
        <f>'Gabungan Nilai Ujian'!AF23</f>
        <v>88.75</v>
      </c>
      <c r="AG23" s="21">
        <f>'Gabungan Nilai Ujian'!AI23</f>
        <v>83.5</v>
      </c>
      <c r="AH23" s="21">
        <f>'Gabungan Nilai Ujian'!AL23</f>
        <v>93.5</v>
      </c>
      <c r="AI23" s="21" t="e">
        <f>'Gabungan Nilai Ujian'!AO23</f>
        <v>#DIV/0!</v>
      </c>
      <c r="AJ23" s="21">
        <f>'Gabungan Nilai Ujian'!AR23</f>
        <v>91.5</v>
      </c>
      <c r="AK23" s="22" t="e">
        <f>'Gabungan Nilai Ujian'!AU23</f>
        <v>#DIV/0!</v>
      </c>
      <c r="AM23" s="22" t="e">
        <f t="shared" si="1"/>
        <v>#DIV/0!</v>
      </c>
    </row>
    <row r="24" spans="1:39" s="59" customFormat="1" x14ac:dyDescent="0.25">
      <c r="A24" s="96">
        <v>18</v>
      </c>
      <c r="B24" s="82" t="s">
        <v>110</v>
      </c>
      <c r="C24" s="11">
        <f>'Nilai Rapor 1-5 (Puluhan)'!N24</f>
        <v>89.2</v>
      </c>
      <c r="D24" s="11">
        <f>'Nilai Rapor 1-5 (Puluhan)'!V24</f>
        <v>91.4</v>
      </c>
      <c r="E24" s="11">
        <f>'Nilai Rapor 1-5 (Puluhan)'!AD24</f>
        <v>90.6</v>
      </c>
      <c r="F24" s="11">
        <f>'Nilai Rapor 1-5 (Puluhan)'!AL24</f>
        <v>79.2</v>
      </c>
      <c r="G24" s="11">
        <f>'Nilai Rapor 1-5 (Puluhan)'!AT24</f>
        <v>78.2</v>
      </c>
      <c r="H24" s="11">
        <f>'Nilai Rapor 1-5 (Puluhan)'!BB24</f>
        <v>78.400000000000006</v>
      </c>
      <c r="I24" s="11">
        <f>'Nilai Rapor 1-5 (Puluhan)'!BJ24</f>
        <v>79</v>
      </c>
      <c r="J24" s="11">
        <f>'Nilai Rapor 1-5 (Puluhan)'!BR24</f>
        <v>79</v>
      </c>
      <c r="K24" s="11" t="e">
        <f>'Nilai Rapor 1-5 (Puluhan)'!BZ24</f>
        <v>#DIV/0!</v>
      </c>
      <c r="L24" s="11">
        <f>'Nilai Rapor 1-5 (Puluhan)'!CH24</f>
        <v>88</v>
      </c>
      <c r="M24" s="11">
        <f>'Nilai Rapor 1-5 (Puluhan)'!CP24</f>
        <v>80.400000000000006</v>
      </c>
      <c r="N24" s="11">
        <f>'Nilai Rapor 1-5 (Puluhan)'!CX24</f>
        <v>76.8</v>
      </c>
      <c r="O24" s="11">
        <f>'Nilai Rapor 1-5 (Puluhan)'!DF24</f>
        <v>89.6</v>
      </c>
      <c r="P24" s="11">
        <f>'Nilai Rapor 1-5 (Puluhan)'!DN24</f>
        <v>89.6</v>
      </c>
      <c r="Q24" s="11">
        <f>'Nilai Rapor 1-5 (Puluhan)'!DV24</f>
        <v>73.400000000000006</v>
      </c>
      <c r="R24" s="11">
        <f>'Nilai Rapor 1-5 (Puluhan)'!ED24</f>
        <v>79.2</v>
      </c>
      <c r="S24" s="41"/>
      <c r="T24" s="11">
        <f t="shared" si="0"/>
        <v>89.950000000000017</v>
      </c>
      <c r="V24" s="20">
        <f>'Gabungan Nilai Ujian'!E24</f>
        <v>84.75</v>
      </c>
      <c r="W24" s="21" t="e">
        <f>'Gabungan Nilai Ujian'!H24</f>
        <v>#DIV/0!</v>
      </c>
      <c r="X24" s="21" t="e">
        <f>'Gabungan Nilai Ujian'!K24</f>
        <v>#DIV/0!</v>
      </c>
      <c r="Y24" s="21">
        <f>'Gabungan Nilai Ujian'!N24</f>
        <v>81</v>
      </c>
      <c r="Z24" s="21" t="e">
        <f>'Gabungan Nilai Ujian'!Q24</f>
        <v>#DIV/0!</v>
      </c>
      <c r="AA24" s="21">
        <f>'Gabungan Nilai Ujian'!T24</f>
        <v>82</v>
      </c>
      <c r="AB24" s="21" t="e">
        <f>'Gabungan Nilai Ujian'!W24</f>
        <v>#DIV/0!</v>
      </c>
      <c r="AC24" s="21">
        <f>'Gabungan Nilai Ujian'!Z24</f>
        <v>80.25</v>
      </c>
      <c r="AD24" s="21" t="e">
        <f>'Gabungan Nilai Ujian'!#REF!</f>
        <v>#REF!</v>
      </c>
      <c r="AE24" s="21">
        <f>'Gabungan Nilai Ujian'!AC24</f>
        <v>77.5</v>
      </c>
      <c r="AF24" s="21">
        <f>'Gabungan Nilai Ujian'!AF24</f>
        <v>88.75</v>
      </c>
      <c r="AG24" s="21">
        <f>'Gabungan Nilai Ujian'!AI24</f>
        <v>81</v>
      </c>
      <c r="AH24" s="21">
        <f>'Gabungan Nilai Ujian'!AL24</f>
        <v>85</v>
      </c>
      <c r="AI24" s="21" t="e">
        <f>'Gabungan Nilai Ujian'!AO24</f>
        <v>#DIV/0!</v>
      </c>
      <c r="AJ24" s="21">
        <f>'Gabungan Nilai Ujian'!AR24</f>
        <v>89.5</v>
      </c>
      <c r="AK24" s="22" t="e">
        <f>'Gabungan Nilai Ujian'!AU24</f>
        <v>#DIV/0!</v>
      </c>
      <c r="AM24" s="22" t="e">
        <f t="shared" si="1"/>
        <v>#DIV/0!</v>
      </c>
    </row>
    <row r="25" spans="1:39" s="59" customFormat="1" x14ac:dyDescent="0.25">
      <c r="A25" s="96">
        <v>19</v>
      </c>
      <c r="B25" s="82" t="s">
        <v>111</v>
      </c>
      <c r="C25" s="11">
        <f>'Nilai Rapor 1-5 (Puluhan)'!N25</f>
        <v>84.2</v>
      </c>
      <c r="D25" s="11">
        <f>'Nilai Rapor 1-5 (Puluhan)'!V25</f>
        <v>81.2</v>
      </c>
      <c r="E25" s="11">
        <f>'Nilai Rapor 1-5 (Puluhan)'!AD25</f>
        <v>84.6</v>
      </c>
      <c r="F25" s="11">
        <f>'Nilai Rapor 1-5 (Puluhan)'!AL25</f>
        <v>82.8</v>
      </c>
      <c r="G25" s="11">
        <f>'Nilai Rapor 1-5 (Puluhan)'!AT25</f>
        <v>80.599999999999994</v>
      </c>
      <c r="H25" s="11">
        <f>'Nilai Rapor 1-5 (Puluhan)'!BB25</f>
        <v>80.2</v>
      </c>
      <c r="I25" s="11">
        <f>'Nilai Rapor 1-5 (Puluhan)'!BJ25</f>
        <v>82.6</v>
      </c>
      <c r="J25" s="11">
        <f>'Nilai Rapor 1-5 (Puluhan)'!BR25</f>
        <v>81.8</v>
      </c>
      <c r="K25" s="11" t="e">
        <f>'Nilai Rapor 1-5 (Puluhan)'!BZ25</f>
        <v>#DIV/0!</v>
      </c>
      <c r="L25" s="11">
        <f>'Nilai Rapor 1-5 (Puluhan)'!CH25</f>
        <v>82.6</v>
      </c>
      <c r="M25" s="11">
        <f>'Nilai Rapor 1-5 (Puluhan)'!CP25</f>
        <v>84.6</v>
      </c>
      <c r="N25" s="11">
        <f>'Nilai Rapor 1-5 (Puluhan)'!CX25</f>
        <v>82.2</v>
      </c>
      <c r="O25" s="11">
        <f>'Nilai Rapor 1-5 (Puluhan)'!DF25</f>
        <v>83</v>
      </c>
      <c r="P25" s="11">
        <f>'Nilai Rapor 1-5 (Puluhan)'!DN25</f>
        <v>84.4</v>
      </c>
      <c r="Q25" s="11">
        <f>'Nilai Rapor 1-5 (Puluhan)'!DV25</f>
        <v>81.8</v>
      </c>
      <c r="R25" s="11">
        <f>'Nilai Rapor 1-5 (Puluhan)'!ED25</f>
        <v>85.2</v>
      </c>
      <c r="S25" s="41"/>
      <c r="T25" s="11">
        <f t="shared" si="0"/>
        <v>83.2</v>
      </c>
      <c r="V25" s="20">
        <f>'Gabungan Nilai Ujian'!E25</f>
        <v>88.75</v>
      </c>
      <c r="W25" s="21" t="e">
        <f>'Gabungan Nilai Ujian'!H25</f>
        <v>#DIV/0!</v>
      </c>
      <c r="X25" s="21" t="e">
        <f>'Gabungan Nilai Ujian'!K25</f>
        <v>#DIV/0!</v>
      </c>
      <c r="Y25" s="21">
        <f>'Gabungan Nilai Ujian'!N25</f>
        <v>79.5</v>
      </c>
      <c r="Z25" s="21" t="e">
        <f>'Gabungan Nilai Ujian'!Q25</f>
        <v>#DIV/0!</v>
      </c>
      <c r="AA25" s="21">
        <f>'Gabungan Nilai Ujian'!T25</f>
        <v>81</v>
      </c>
      <c r="AB25" s="21" t="e">
        <f>'Gabungan Nilai Ujian'!W25</f>
        <v>#DIV/0!</v>
      </c>
      <c r="AC25" s="21">
        <f>'Gabungan Nilai Ujian'!Z25</f>
        <v>79.75</v>
      </c>
      <c r="AD25" s="21" t="e">
        <f>'Gabungan Nilai Ujian'!#REF!</f>
        <v>#REF!</v>
      </c>
      <c r="AE25" s="21">
        <f>'Gabungan Nilai Ujian'!AC25</f>
        <v>76</v>
      </c>
      <c r="AF25" s="21">
        <f>'Gabungan Nilai Ujian'!AF25</f>
        <v>88.75</v>
      </c>
      <c r="AG25" s="21">
        <f>'Gabungan Nilai Ujian'!AI25</f>
        <v>81</v>
      </c>
      <c r="AH25" s="21">
        <f>'Gabungan Nilai Ujian'!AL25</f>
        <v>81.75</v>
      </c>
      <c r="AI25" s="21" t="e">
        <f>'Gabungan Nilai Ujian'!AO25</f>
        <v>#DIV/0!</v>
      </c>
      <c r="AJ25" s="21">
        <f>'Gabungan Nilai Ujian'!AR25</f>
        <v>86.25</v>
      </c>
      <c r="AK25" s="22" t="e">
        <f>'Gabungan Nilai Ujian'!AU25</f>
        <v>#DIV/0!</v>
      </c>
      <c r="AM25" s="22" t="e">
        <f t="shared" si="1"/>
        <v>#DIV/0!</v>
      </c>
    </row>
    <row r="26" spans="1:39" s="59" customFormat="1" x14ac:dyDescent="0.25">
      <c r="A26" s="96">
        <v>20</v>
      </c>
      <c r="B26" s="82" t="s">
        <v>112</v>
      </c>
      <c r="C26" s="11">
        <f>'Nilai Rapor 1-5 (Puluhan)'!N26</f>
        <v>92.2</v>
      </c>
      <c r="D26" s="11">
        <f>'Nilai Rapor 1-5 (Puluhan)'!V26</f>
        <v>91.8</v>
      </c>
      <c r="E26" s="11">
        <f>'Nilai Rapor 1-5 (Puluhan)'!AD26</f>
        <v>92.8</v>
      </c>
      <c r="F26" s="11">
        <f>'Nilai Rapor 1-5 (Puluhan)'!AL26</f>
        <v>84.8</v>
      </c>
      <c r="G26" s="11">
        <f>'Nilai Rapor 1-5 (Puluhan)'!AT26</f>
        <v>80.8</v>
      </c>
      <c r="H26" s="11">
        <f>'Nilai Rapor 1-5 (Puluhan)'!BB26</f>
        <v>84.8</v>
      </c>
      <c r="I26" s="11">
        <f>'Nilai Rapor 1-5 (Puluhan)'!BJ26</f>
        <v>88.4</v>
      </c>
      <c r="J26" s="11">
        <f>'Nilai Rapor 1-5 (Puluhan)'!BR26</f>
        <v>86</v>
      </c>
      <c r="K26" s="11" t="e">
        <f>'Nilai Rapor 1-5 (Puluhan)'!BZ26</f>
        <v>#DIV/0!</v>
      </c>
      <c r="L26" s="11">
        <f>'Nilai Rapor 1-5 (Puluhan)'!CH26</f>
        <v>90.8</v>
      </c>
      <c r="M26" s="11">
        <f>'Nilai Rapor 1-5 (Puluhan)'!CP26</f>
        <v>85.8</v>
      </c>
      <c r="N26" s="11">
        <f>'Nilai Rapor 1-5 (Puluhan)'!CX26</f>
        <v>83.6</v>
      </c>
      <c r="O26" s="11">
        <f>'Nilai Rapor 1-5 (Puluhan)'!DF26</f>
        <v>92.2</v>
      </c>
      <c r="P26" s="11">
        <f>'Nilai Rapor 1-5 (Puluhan)'!DN26</f>
        <v>92.8</v>
      </c>
      <c r="Q26" s="11">
        <f>'Nilai Rapor 1-5 (Puluhan)'!DV26</f>
        <v>77.400000000000006</v>
      </c>
      <c r="R26" s="11">
        <f>'Nilai Rapor 1-5 (Puluhan)'!ED26</f>
        <v>85.6</v>
      </c>
      <c r="S26" s="41"/>
      <c r="T26" s="11">
        <f t="shared" si="0"/>
        <v>92.25</v>
      </c>
      <c r="V26" s="20">
        <f>'Gabungan Nilai Ujian'!E26</f>
        <v>93.5</v>
      </c>
      <c r="W26" s="21" t="e">
        <f>'Gabungan Nilai Ujian'!H26</f>
        <v>#DIV/0!</v>
      </c>
      <c r="X26" s="21" t="e">
        <f>'Gabungan Nilai Ujian'!K26</f>
        <v>#DIV/0!</v>
      </c>
      <c r="Y26" s="21">
        <f>'Gabungan Nilai Ujian'!N26</f>
        <v>87</v>
      </c>
      <c r="Z26" s="21" t="e">
        <f>'Gabungan Nilai Ujian'!Q26</f>
        <v>#DIV/0!</v>
      </c>
      <c r="AA26" s="21">
        <f>'Gabungan Nilai Ujian'!T26</f>
        <v>90</v>
      </c>
      <c r="AB26" s="21" t="e">
        <f>'Gabungan Nilai Ujian'!W26</f>
        <v>#DIV/0!</v>
      </c>
      <c r="AC26" s="21">
        <f>'Gabungan Nilai Ujian'!Z26</f>
        <v>88.75</v>
      </c>
      <c r="AD26" s="21" t="e">
        <f>'Gabungan Nilai Ujian'!#REF!</f>
        <v>#REF!</v>
      </c>
      <c r="AE26" s="21">
        <f>'Gabungan Nilai Ujian'!AC26</f>
        <v>77.5</v>
      </c>
      <c r="AF26" s="21">
        <f>'Gabungan Nilai Ujian'!AF26</f>
        <v>90</v>
      </c>
      <c r="AG26" s="21">
        <f>'Gabungan Nilai Ujian'!AI26</f>
        <v>83.5</v>
      </c>
      <c r="AH26" s="21">
        <f>'Gabungan Nilai Ujian'!AL26</f>
        <v>88.5</v>
      </c>
      <c r="AI26" s="21" t="e">
        <f>'Gabungan Nilai Ujian'!AO26</f>
        <v>#DIV/0!</v>
      </c>
      <c r="AJ26" s="21">
        <f>'Gabungan Nilai Ujian'!AR26</f>
        <v>90.5</v>
      </c>
      <c r="AK26" s="22" t="e">
        <f>'Gabungan Nilai Ujian'!AU26</f>
        <v>#DIV/0!</v>
      </c>
      <c r="AM26" s="22" t="e">
        <f t="shared" si="1"/>
        <v>#DIV/0!</v>
      </c>
    </row>
    <row r="27" spans="1:39" s="59" customFormat="1" x14ac:dyDescent="0.25">
      <c r="A27" s="96">
        <v>21</v>
      </c>
      <c r="B27" s="82" t="s">
        <v>113</v>
      </c>
      <c r="C27" s="11">
        <f>'Nilai Rapor 1-5 (Puluhan)'!N27</f>
        <v>82.2</v>
      </c>
      <c r="D27" s="11">
        <f>'Nilai Rapor 1-5 (Puluhan)'!V27</f>
        <v>81.599999999999994</v>
      </c>
      <c r="E27" s="11">
        <f>'Nilai Rapor 1-5 (Puluhan)'!AD27</f>
        <v>81.599999999999994</v>
      </c>
      <c r="F27" s="11">
        <f>'Nilai Rapor 1-5 (Puluhan)'!AL27</f>
        <v>77</v>
      </c>
      <c r="G27" s="11">
        <f>'Nilai Rapor 1-5 (Puluhan)'!AT27</f>
        <v>77.400000000000006</v>
      </c>
      <c r="H27" s="11">
        <f>'Nilai Rapor 1-5 (Puluhan)'!BB27</f>
        <v>76.599999999999994</v>
      </c>
      <c r="I27" s="11">
        <f>'Nilai Rapor 1-5 (Puluhan)'!BJ27</f>
        <v>77.8</v>
      </c>
      <c r="J27" s="11">
        <f>'Nilai Rapor 1-5 (Puluhan)'!BR27</f>
        <v>76.8</v>
      </c>
      <c r="K27" s="11" t="e">
        <f>'Nilai Rapor 1-5 (Puluhan)'!BZ27</f>
        <v>#DIV/0!</v>
      </c>
      <c r="L27" s="11">
        <f>'Nilai Rapor 1-5 (Puluhan)'!CH27</f>
        <v>83.6</v>
      </c>
      <c r="M27" s="11">
        <f>'Nilai Rapor 1-5 (Puluhan)'!CP27</f>
        <v>80.599999999999994</v>
      </c>
      <c r="N27" s="11">
        <f>'Nilai Rapor 1-5 (Puluhan)'!CX27</f>
        <v>79.8</v>
      </c>
      <c r="O27" s="11">
        <f>'Nilai Rapor 1-5 (Puluhan)'!DF27</f>
        <v>80.599999999999994</v>
      </c>
      <c r="P27" s="11">
        <f>'Nilai Rapor 1-5 (Puluhan)'!DN27</f>
        <v>84.2</v>
      </c>
      <c r="Q27" s="11">
        <f>'Nilai Rapor 1-5 (Puluhan)'!DV27</f>
        <v>78.2</v>
      </c>
      <c r="R27" s="11">
        <f>'Nilai Rapor 1-5 (Puluhan)'!ED27</f>
        <v>83.2</v>
      </c>
      <c r="S27" s="41"/>
      <c r="T27" s="11">
        <f t="shared" si="0"/>
        <v>82.15</v>
      </c>
      <c r="V27" s="20">
        <f>'Gabungan Nilai Ujian'!E27</f>
        <v>95.5</v>
      </c>
      <c r="W27" s="21" t="e">
        <f>'Gabungan Nilai Ujian'!H27</f>
        <v>#DIV/0!</v>
      </c>
      <c r="X27" s="21" t="e">
        <f>'Gabungan Nilai Ujian'!K27</f>
        <v>#DIV/0!</v>
      </c>
      <c r="Y27" s="21">
        <f>'Gabungan Nilai Ujian'!N27</f>
        <v>81.5</v>
      </c>
      <c r="Z27" s="21" t="e">
        <f>'Gabungan Nilai Ujian'!Q27</f>
        <v>#DIV/0!</v>
      </c>
      <c r="AA27" s="21">
        <f>'Gabungan Nilai Ujian'!T27</f>
        <v>81</v>
      </c>
      <c r="AB27" s="21" t="e">
        <f>'Gabungan Nilai Ujian'!W27</f>
        <v>#DIV/0!</v>
      </c>
      <c r="AC27" s="21">
        <f>'Gabungan Nilai Ujian'!Z27</f>
        <v>78.5</v>
      </c>
      <c r="AD27" s="21" t="e">
        <f>'Gabungan Nilai Ujian'!#REF!</f>
        <v>#REF!</v>
      </c>
      <c r="AE27" s="21">
        <f>'Gabungan Nilai Ujian'!AC27</f>
        <v>77</v>
      </c>
      <c r="AF27" s="21">
        <f>'Gabungan Nilai Ujian'!AF27</f>
        <v>90</v>
      </c>
      <c r="AG27" s="21">
        <f>'Gabungan Nilai Ujian'!AI27</f>
        <v>81</v>
      </c>
      <c r="AH27" s="21">
        <f>'Gabungan Nilai Ujian'!AL27</f>
        <v>86</v>
      </c>
      <c r="AI27" s="21" t="e">
        <f>'Gabungan Nilai Ujian'!AO27</f>
        <v>#DIV/0!</v>
      </c>
      <c r="AJ27" s="21">
        <f>'Gabungan Nilai Ujian'!AR27</f>
        <v>92.5</v>
      </c>
      <c r="AK27" s="22" t="e">
        <f>'Gabungan Nilai Ujian'!AU27</f>
        <v>#DIV/0!</v>
      </c>
      <c r="AM27" s="22" t="e">
        <f t="shared" si="1"/>
        <v>#DIV/0!</v>
      </c>
    </row>
    <row r="28" spans="1:39" s="59" customFormat="1" x14ac:dyDescent="0.25">
      <c r="A28" s="96">
        <v>22</v>
      </c>
      <c r="B28" s="82" t="s">
        <v>114</v>
      </c>
      <c r="C28" s="11">
        <f>'Nilai Rapor 1-5 (Puluhan)'!N28</f>
        <v>78.8</v>
      </c>
      <c r="D28" s="11">
        <f>'Nilai Rapor 1-5 (Puluhan)'!V28</f>
        <v>80.400000000000006</v>
      </c>
      <c r="E28" s="11">
        <f>'Nilai Rapor 1-5 (Puluhan)'!AD28</f>
        <v>77</v>
      </c>
      <c r="F28" s="11">
        <f>'Nilai Rapor 1-5 (Puluhan)'!AL28</f>
        <v>77.599999999999994</v>
      </c>
      <c r="G28" s="11">
        <f>'Nilai Rapor 1-5 (Puluhan)'!AT28</f>
        <v>76.400000000000006</v>
      </c>
      <c r="H28" s="11">
        <f>'Nilai Rapor 1-5 (Puluhan)'!BB28</f>
        <v>75.2</v>
      </c>
      <c r="I28" s="11">
        <f>'Nilai Rapor 1-5 (Puluhan)'!BJ28</f>
        <v>76.2</v>
      </c>
      <c r="J28" s="11">
        <f>'Nilai Rapor 1-5 (Puluhan)'!BR28</f>
        <v>76.599999999999994</v>
      </c>
      <c r="K28" s="11" t="e">
        <f>'Nilai Rapor 1-5 (Puluhan)'!BZ28</f>
        <v>#DIV/0!</v>
      </c>
      <c r="L28" s="11">
        <f>'Nilai Rapor 1-5 (Puluhan)'!CH28</f>
        <v>79.599999999999994</v>
      </c>
      <c r="M28" s="11">
        <f>'Nilai Rapor 1-5 (Puluhan)'!CP28</f>
        <v>77.8</v>
      </c>
      <c r="N28" s="11">
        <f>'Nilai Rapor 1-5 (Puluhan)'!CX28</f>
        <v>76.599999999999994</v>
      </c>
      <c r="O28" s="11">
        <f>'Nilai Rapor 1-5 (Puluhan)'!DF28</f>
        <v>79.8</v>
      </c>
      <c r="P28" s="11">
        <f>'Nilai Rapor 1-5 (Puluhan)'!DN28</f>
        <v>79</v>
      </c>
      <c r="Q28" s="11">
        <f>'Nilai Rapor 1-5 (Puluhan)'!DV28</f>
        <v>75</v>
      </c>
      <c r="R28" s="11">
        <f>'Nilai Rapor 1-5 (Puluhan)'!ED28</f>
        <v>77.2</v>
      </c>
      <c r="S28" s="41"/>
      <c r="T28" s="11">
        <f t="shared" si="0"/>
        <v>79.5</v>
      </c>
      <c r="V28" s="20">
        <f>'Gabungan Nilai Ujian'!E28</f>
        <v>80.5</v>
      </c>
      <c r="W28" s="21" t="e">
        <f>'Gabungan Nilai Ujian'!H28</f>
        <v>#DIV/0!</v>
      </c>
      <c r="X28" s="21" t="e">
        <f>'Gabungan Nilai Ujian'!K28</f>
        <v>#DIV/0!</v>
      </c>
      <c r="Y28" s="21">
        <f>'Gabungan Nilai Ujian'!N28</f>
        <v>79</v>
      </c>
      <c r="Z28" s="21" t="e">
        <f>'Gabungan Nilai Ujian'!Q28</f>
        <v>#DIV/0!</v>
      </c>
      <c r="AA28" s="21">
        <f>'Gabungan Nilai Ujian'!T28</f>
        <v>78</v>
      </c>
      <c r="AB28" s="21" t="e">
        <f>'Gabungan Nilai Ujian'!W28</f>
        <v>#DIV/0!</v>
      </c>
      <c r="AC28" s="21">
        <f>'Gabungan Nilai Ujian'!Z28</f>
        <v>76.5</v>
      </c>
      <c r="AD28" s="21" t="e">
        <f>'Gabungan Nilai Ujian'!#REF!</f>
        <v>#REF!</v>
      </c>
      <c r="AE28" s="21">
        <f>'Gabungan Nilai Ujian'!AC28</f>
        <v>76.5</v>
      </c>
      <c r="AF28" s="21">
        <f>'Gabungan Nilai Ujian'!AF28</f>
        <v>88.75</v>
      </c>
      <c r="AG28" s="21">
        <f>'Gabungan Nilai Ujian'!AI28</f>
        <v>79</v>
      </c>
      <c r="AH28" s="21">
        <f>'Gabungan Nilai Ujian'!AL28</f>
        <v>76</v>
      </c>
      <c r="AI28" s="21" t="e">
        <f>'Gabungan Nilai Ujian'!AO28</f>
        <v>#DIV/0!</v>
      </c>
      <c r="AJ28" s="21">
        <f>'Gabungan Nilai Ujian'!AR28</f>
        <v>76.5</v>
      </c>
      <c r="AK28" s="22" t="e">
        <f>'Gabungan Nilai Ujian'!AU28</f>
        <v>#DIV/0!</v>
      </c>
      <c r="AM28" s="22" t="e">
        <f t="shared" si="1"/>
        <v>#DIV/0!</v>
      </c>
    </row>
    <row r="29" spans="1:39" s="59" customFormat="1" x14ac:dyDescent="0.25">
      <c r="A29" s="96">
        <v>23</v>
      </c>
      <c r="B29" s="79" t="s">
        <v>142</v>
      </c>
      <c r="C29" s="11">
        <f>'Nilai Rapor 1-5 (Puluhan)'!N29</f>
        <v>90.8</v>
      </c>
      <c r="D29" s="11">
        <f>'Nilai Rapor 1-5 (Puluhan)'!V29</f>
        <v>90.6</v>
      </c>
      <c r="E29" s="11">
        <f>'Nilai Rapor 1-5 (Puluhan)'!AD29</f>
        <v>91.4</v>
      </c>
      <c r="F29" s="11">
        <f>'Nilai Rapor 1-5 (Puluhan)'!AL29</f>
        <v>78.599999999999994</v>
      </c>
      <c r="G29" s="11">
        <f>'Nilai Rapor 1-5 (Puluhan)'!AT29</f>
        <v>76.8</v>
      </c>
      <c r="H29" s="11">
        <f>'Nilai Rapor 1-5 (Puluhan)'!BB29</f>
        <v>78.2</v>
      </c>
      <c r="I29" s="11">
        <f>'Nilai Rapor 1-5 (Puluhan)'!BJ29</f>
        <v>79.599999999999994</v>
      </c>
      <c r="J29" s="11">
        <f>'Nilai Rapor 1-5 (Puluhan)'!BR29</f>
        <v>79.400000000000006</v>
      </c>
      <c r="K29" s="11" t="e">
        <f>'Nilai Rapor 1-5 (Puluhan)'!BZ29</f>
        <v>#DIV/0!</v>
      </c>
      <c r="L29" s="11">
        <f>'Nilai Rapor 1-5 (Puluhan)'!CH29</f>
        <v>85.6</v>
      </c>
      <c r="M29" s="11">
        <f>'Nilai Rapor 1-5 (Puluhan)'!CP29</f>
        <v>80.400000000000006</v>
      </c>
      <c r="N29" s="11">
        <f>'Nilai Rapor 1-5 (Puluhan)'!CX29</f>
        <v>76.599999999999994</v>
      </c>
      <c r="O29" s="11">
        <f>'Nilai Rapor 1-5 (Puluhan)'!DF29</f>
        <v>91.4</v>
      </c>
      <c r="P29" s="11">
        <f>'Nilai Rapor 1-5 (Puluhan)'!DN29</f>
        <v>90.4</v>
      </c>
      <c r="Q29" s="11">
        <f>'Nilai Rapor 1-5 (Puluhan)'!DV29</f>
        <v>75</v>
      </c>
      <c r="R29" s="11">
        <f>'Nilai Rapor 1-5 (Puluhan)'!ED29</f>
        <v>80.2</v>
      </c>
      <c r="S29" s="41"/>
      <c r="T29" s="11">
        <f t="shared" si="0"/>
        <v>90.799999999999983</v>
      </c>
      <c r="V29" s="20">
        <f>'Gabungan Nilai Ujian'!E29</f>
        <v>88.5</v>
      </c>
      <c r="W29" s="21" t="e">
        <f>'Gabungan Nilai Ujian'!H29</f>
        <v>#DIV/0!</v>
      </c>
      <c r="X29" s="21" t="e">
        <f>'Gabungan Nilai Ujian'!K29</f>
        <v>#DIV/0!</v>
      </c>
      <c r="Y29" s="21">
        <f>'Gabungan Nilai Ujian'!N29</f>
        <v>81.5</v>
      </c>
      <c r="Z29" s="21" t="e">
        <f>'Gabungan Nilai Ujian'!Q29</f>
        <v>#DIV/0!</v>
      </c>
      <c r="AA29" s="21">
        <f>'Gabungan Nilai Ujian'!T29</f>
        <v>86</v>
      </c>
      <c r="AB29" s="21" t="e">
        <f>'Gabungan Nilai Ujian'!W29</f>
        <v>#DIV/0!</v>
      </c>
      <c r="AC29" s="21">
        <f>'Gabungan Nilai Ujian'!Z29</f>
        <v>82.5</v>
      </c>
      <c r="AD29" s="21" t="e">
        <f>'Gabungan Nilai Ujian'!#REF!</f>
        <v>#REF!</v>
      </c>
      <c r="AE29" s="21">
        <f>'Gabungan Nilai Ujian'!AC29</f>
        <v>77</v>
      </c>
      <c r="AF29" s="21">
        <f>'Gabungan Nilai Ujian'!AF29</f>
        <v>83.75</v>
      </c>
      <c r="AG29" s="21">
        <f>'Gabungan Nilai Ujian'!AI29</f>
        <v>80.5</v>
      </c>
      <c r="AH29" s="21">
        <f>'Gabungan Nilai Ujian'!AL29</f>
        <v>86.5</v>
      </c>
      <c r="AI29" s="21" t="e">
        <f>'Gabungan Nilai Ujian'!AO29</f>
        <v>#DIV/0!</v>
      </c>
      <c r="AJ29" s="21">
        <f>'Gabungan Nilai Ujian'!AR29</f>
        <v>84.5</v>
      </c>
      <c r="AK29" s="22" t="e">
        <f>'Gabungan Nilai Ujian'!AU29</f>
        <v>#DIV/0!</v>
      </c>
      <c r="AM29" s="22" t="e">
        <f t="shared" si="1"/>
        <v>#DIV/0!</v>
      </c>
    </row>
    <row r="30" spans="1:39" s="59" customFormat="1" x14ac:dyDescent="0.25">
      <c r="A30" s="96">
        <v>24</v>
      </c>
      <c r="B30" s="80" t="s">
        <v>143</v>
      </c>
      <c r="C30" s="11">
        <f>'Nilai Rapor 1-5 (Puluhan)'!N30</f>
        <v>80.2</v>
      </c>
      <c r="D30" s="11">
        <f>'Nilai Rapor 1-5 (Puluhan)'!V30</f>
        <v>78.599999999999994</v>
      </c>
      <c r="E30" s="11">
        <f>'Nilai Rapor 1-5 (Puluhan)'!AD30</f>
        <v>77.8</v>
      </c>
      <c r="F30" s="11">
        <f>'Nilai Rapor 1-5 (Puluhan)'!AL30</f>
        <v>78.8</v>
      </c>
      <c r="G30" s="11">
        <f>'Nilai Rapor 1-5 (Puluhan)'!AT30</f>
        <v>78</v>
      </c>
      <c r="H30" s="11">
        <f>'Nilai Rapor 1-5 (Puluhan)'!BB30</f>
        <v>78.8</v>
      </c>
      <c r="I30" s="11">
        <f>'Nilai Rapor 1-5 (Puluhan)'!BJ30</f>
        <v>80.8</v>
      </c>
      <c r="J30" s="11">
        <f>'Nilai Rapor 1-5 (Puluhan)'!BR30</f>
        <v>76.8</v>
      </c>
      <c r="K30" s="11" t="e">
        <f>'Nilai Rapor 1-5 (Puluhan)'!BZ30</f>
        <v>#DIV/0!</v>
      </c>
      <c r="L30" s="11">
        <f>'Nilai Rapor 1-5 (Puluhan)'!CH30</f>
        <v>85.2</v>
      </c>
      <c r="M30" s="11">
        <f>'Nilai Rapor 1-5 (Puluhan)'!CP30</f>
        <v>80.400000000000006</v>
      </c>
      <c r="N30" s="11">
        <f>'Nilai Rapor 1-5 (Puluhan)'!CX30</f>
        <v>77.2</v>
      </c>
      <c r="O30" s="11">
        <f>'Nilai Rapor 1-5 (Puluhan)'!DF30</f>
        <v>77</v>
      </c>
      <c r="P30" s="11">
        <f>'Nilai Rapor 1-5 (Puluhan)'!DN30</f>
        <v>78.400000000000006</v>
      </c>
      <c r="Q30" s="11">
        <f>'Nilai Rapor 1-5 (Puluhan)'!DV30</f>
        <v>75.599999999999994</v>
      </c>
      <c r="R30" s="11">
        <f>'Nilai Rapor 1-5 (Puluhan)'!ED30</f>
        <v>76.8</v>
      </c>
      <c r="S30" s="41"/>
      <c r="T30" s="11">
        <f t="shared" si="0"/>
        <v>78.550000000000011</v>
      </c>
      <c r="V30" s="20">
        <f>'Gabungan Nilai Ujian'!E30</f>
        <v>84.5</v>
      </c>
      <c r="W30" s="21" t="e">
        <f>'Gabungan Nilai Ujian'!H30</f>
        <v>#DIV/0!</v>
      </c>
      <c r="X30" s="21" t="e">
        <f>'Gabungan Nilai Ujian'!K30</f>
        <v>#DIV/0!</v>
      </c>
      <c r="Y30" s="21">
        <f>'Gabungan Nilai Ujian'!N30</f>
        <v>79.5</v>
      </c>
      <c r="Z30" s="21" t="e">
        <f>'Gabungan Nilai Ujian'!Q30</f>
        <v>#DIV/0!</v>
      </c>
      <c r="AA30" s="21">
        <f>'Gabungan Nilai Ujian'!T30</f>
        <v>82</v>
      </c>
      <c r="AB30" s="21" t="e">
        <f>'Gabungan Nilai Ujian'!W30</f>
        <v>#DIV/0!</v>
      </c>
      <c r="AC30" s="21">
        <f>'Gabungan Nilai Ujian'!Z30</f>
        <v>80.25</v>
      </c>
      <c r="AD30" s="21" t="e">
        <f>'Gabungan Nilai Ujian'!#REF!</f>
        <v>#REF!</v>
      </c>
      <c r="AE30" s="21">
        <f>'Gabungan Nilai Ujian'!AC30</f>
        <v>77</v>
      </c>
      <c r="AF30" s="21">
        <f>'Gabungan Nilai Ujian'!AF30</f>
        <v>83.75</v>
      </c>
      <c r="AG30" s="21">
        <f>'Gabungan Nilai Ujian'!AI30</f>
        <v>79</v>
      </c>
      <c r="AH30" s="21">
        <f>'Gabungan Nilai Ujian'!AL30</f>
        <v>81.25</v>
      </c>
      <c r="AI30" s="21" t="e">
        <f>'Gabungan Nilai Ujian'!AO30</f>
        <v>#DIV/0!</v>
      </c>
      <c r="AJ30" s="21">
        <f>'Gabungan Nilai Ujian'!AR30</f>
        <v>82.75</v>
      </c>
      <c r="AK30" s="22" t="e">
        <f>'Gabungan Nilai Ujian'!AU30</f>
        <v>#DIV/0!</v>
      </c>
      <c r="AM30" s="22" t="e">
        <f t="shared" si="1"/>
        <v>#DIV/0!</v>
      </c>
    </row>
    <row r="31" spans="1:39" s="59" customFormat="1" x14ac:dyDescent="0.25">
      <c r="A31" s="96">
        <v>25</v>
      </c>
      <c r="B31" s="85" t="s">
        <v>144</v>
      </c>
      <c r="C31" s="11">
        <f>'Nilai Rapor 1-5 (Puluhan)'!N31</f>
        <v>91.6</v>
      </c>
      <c r="D31" s="11">
        <f>'Nilai Rapor 1-5 (Puluhan)'!V31</f>
        <v>91</v>
      </c>
      <c r="E31" s="11">
        <f>'Nilai Rapor 1-5 (Puluhan)'!AD31</f>
        <v>92.6</v>
      </c>
      <c r="F31" s="11">
        <f>'Nilai Rapor 1-5 (Puluhan)'!AL31</f>
        <v>78.599999999999994</v>
      </c>
      <c r="G31" s="11">
        <f>'Nilai Rapor 1-5 (Puluhan)'!AT31</f>
        <v>79</v>
      </c>
      <c r="H31" s="11">
        <f>'Nilai Rapor 1-5 (Puluhan)'!BB31</f>
        <v>78.2</v>
      </c>
      <c r="I31" s="11">
        <f>'Nilai Rapor 1-5 (Puluhan)'!BJ31</f>
        <v>81.8</v>
      </c>
      <c r="J31" s="11">
        <f>'Nilai Rapor 1-5 (Puluhan)'!BR31</f>
        <v>79</v>
      </c>
      <c r="K31" s="11" t="e">
        <f>'Nilai Rapor 1-5 (Puluhan)'!BZ31</f>
        <v>#DIV/0!</v>
      </c>
      <c r="L31" s="11">
        <f>'Nilai Rapor 1-5 (Puluhan)'!CH31</f>
        <v>89</v>
      </c>
      <c r="M31" s="11">
        <f>'Nilai Rapor 1-5 (Puluhan)'!CP31</f>
        <v>80.8</v>
      </c>
      <c r="N31" s="11">
        <f>'Nilai Rapor 1-5 (Puluhan)'!CX31</f>
        <v>77</v>
      </c>
      <c r="O31" s="11">
        <f>'Nilai Rapor 1-5 (Puluhan)'!DF31</f>
        <v>90.6</v>
      </c>
      <c r="P31" s="11">
        <f>'Nilai Rapor 1-5 (Puluhan)'!DN31</f>
        <v>91</v>
      </c>
      <c r="Q31" s="11">
        <f>'Nilai Rapor 1-5 (Puluhan)'!DV31</f>
        <v>75</v>
      </c>
      <c r="R31" s="11">
        <f>'Nilai Rapor 1-5 (Puluhan)'!ED31</f>
        <v>81.599999999999994</v>
      </c>
      <c r="S31" s="41"/>
      <c r="T31" s="11">
        <f t="shared" si="0"/>
        <v>91.05</v>
      </c>
      <c r="V31" s="20">
        <f>'Gabungan Nilai Ujian'!E31</f>
        <v>85.25</v>
      </c>
      <c r="W31" s="21" t="e">
        <f>'Gabungan Nilai Ujian'!H31</f>
        <v>#DIV/0!</v>
      </c>
      <c r="X31" s="21" t="e">
        <f>'Gabungan Nilai Ujian'!K31</f>
        <v>#DIV/0!</v>
      </c>
      <c r="Y31" s="21">
        <f>'Gabungan Nilai Ujian'!N31</f>
        <v>82</v>
      </c>
      <c r="Z31" s="21" t="e">
        <f>'Gabungan Nilai Ujian'!Q31</f>
        <v>#DIV/0!</v>
      </c>
      <c r="AA31" s="21">
        <f>'Gabungan Nilai Ujian'!T31</f>
        <v>81</v>
      </c>
      <c r="AB31" s="21" t="e">
        <f>'Gabungan Nilai Ujian'!W31</f>
        <v>#DIV/0!</v>
      </c>
      <c r="AC31" s="21">
        <f>'Gabungan Nilai Ujian'!Z31</f>
        <v>80.75</v>
      </c>
      <c r="AD31" s="21" t="e">
        <f>'Gabungan Nilai Ujian'!#REF!</f>
        <v>#REF!</v>
      </c>
      <c r="AE31" s="21">
        <f>'Gabungan Nilai Ujian'!AC31</f>
        <v>78</v>
      </c>
      <c r="AF31" s="21">
        <f>'Gabungan Nilai Ujian'!AF31</f>
        <v>83.75</v>
      </c>
      <c r="AG31" s="21">
        <f>'Gabungan Nilai Ujian'!AI31</f>
        <v>81</v>
      </c>
      <c r="AH31" s="21">
        <f>'Gabungan Nilai Ujian'!AL31</f>
        <v>82.75</v>
      </c>
      <c r="AI31" s="21" t="e">
        <f>'Gabungan Nilai Ujian'!AO31</f>
        <v>#DIV/0!</v>
      </c>
      <c r="AJ31" s="21">
        <f>'Gabungan Nilai Ujian'!AR31</f>
        <v>80.75</v>
      </c>
      <c r="AK31" s="22" t="e">
        <f>'Gabungan Nilai Ujian'!AU31</f>
        <v>#DIV/0!</v>
      </c>
      <c r="AM31" s="22" t="e">
        <f t="shared" si="1"/>
        <v>#DIV/0!</v>
      </c>
    </row>
    <row r="32" spans="1:39" s="59" customFormat="1" x14ac:dyDescent="0.25">
      <c r="A32" s="96">
        <v>26</v>
      </c>
      <c r="B32" s="80" t="s">
        <v>145</v>
      </c>
      <c r="C32" s="11">
        <f>'Nilai Rapor 1-5 (Puluhan)'!N32</f>
        <v>91.6</v>
      </c>
      <c r="D32" s="11">
        <f>'Nilai Rapor 1-5 (Puluhan)'!V32</f>
        <v>91</v>
      </c>
      <c r="E32" s="11">
        <f>'Nilai Rapor 1-5 (Puluhan)'!AD32</f>
        <v>91.4</v>
      </c>
      <c r="F32" s="11">
        <f>'Nilai Rapor 1-5 (Puluhan)'!AL32</f>
        <v>83.4</v>
      </c>
      <c r="G32" s="11">
        <f>'Nilai Rapor 1-5 (Puluhan)'!AT32</f>
        <v>79.2</v>
      </c>
      <c r="H32" s="11">
        <f>'Nilai Rapor 1-5 (Puluhan)'!BB32</f>
        <v>80.599999999999994</v>
      </c>
      <c r="I32" s="11">
        <f>'Nilai Rapor 1-5 (Puluhan)'!BJ32</f>
        <v>83.2</v>
      </c>
      <c r="J32" s="11">
        <f>'Nilai Rapor 1-5 (Puluhan)'!BR32</f>
        <v>82.2</v>
      </c>
      <c r="K32" s="11" t="e">
        <f>'Nilai Rapor 1-5 (Puluhan)'!BZ32</f>
        <v>#DIV/0!</v>
      </c>
      <c r="L32" s="11">
        <f>'Nilai Rapor 1-5 (Puluhan)'!CH32</f>
        <v>89</v>
      </c>
      <c r="M32" s="11">
        <f>'Nilai Rapor 1-5 (Puluhan)'!CP32</f>
        <v>84.2</v>
      </c>
      <c r="N32" s="11">
        <f>'Nilai Rapor 1-5 (Puluhan)'!CX32</f>
        <v>79.599999999999994</v>
      </c>
      <c r="O32" s="11">
        <f>'Nilai Rapor 1-5 (Puluhan)'!DF32</f>
        <v>91.2</v>
      </c>
      <c r="P32" s="11">
        <f>'Nilai Rapor 1-5 (Puluhan)'!DN32</f>
        <v>90.4</v>
      </c>
      <c r="Q32" s="11">
        <f>'Nilai Rapor 1-5 (Puluhan)'!DV32</f>
        <v>75.400000000000006</v>
      </c>
      <c r="R32" s="11">
        <f>'Nilai Rapor 1-5 (Puluhan)'!ED32</f>
        <v>86.4</v>
      </c>
      <c r="S32" s="41"/>
      <c r="T32" s="11">
        <f t="shared" si="0"/>
        <v>91.050000000000011</v>
      </c>
      <c r="V32" s="20">
        <f>'Gabungan Nilai Ujian'!E32</f>
        <v>89.25</v>
      </c>
      <c r="W32" s="21" t="e">
        <f>'Gabungan Nilai Ujian'!H32</f>
        <v>#DIV/0!</v>
      </c>
      <c r="X32" s="21" t="e">
        <f>'Gabungan Nilai Ujian'!K32</f>
        <v>#DIV/0!</v>
      </c>
      <c r="Y32" s="21">
        <f>'Gabungan Nilai Ujian'!N32</f>
        <v>82</v>
      </c>
      <c r="Z32" s="21" t="e">
        <f>'Gabungan Nilai Ujian'!Q32</f>
        <v>#DIV/0!</v>
      </c>
      <c r="AA32" s="21">
        <f>'Gabungan Nilai Ujian'!T32</f>
        <v>86</v>
      </c>
      <c r="AB32" s="21" t="e">
        <f>'Gabungan Nilai Ujian'!W32</f>
        <v>#DIV/0!</v>
      </c>
      <c r="AC32" s="21">
        <f>'Gabungan Nilai Ujian'!Z32</f>
        <v>87.5</v>
      </c>
      <c r="AD32" s="21" t="e">
        <f>'Gabungan Nilai Ujian'!#REF!</f>
        <v>#REF!</v>
      </c>
      <c r="AE32" s="21">
        <f>'Gabungan Nilai Ujian'!AC32</f>
        <v>79.5</v>
      </c>
      <c r="AF32" s="21">
        <f>'Gabungan Nilai Ujian'!AF32</f>
        <v>83.75</v>
      </c>
      <c r="AG32" s="21">
        <f>'Gabungan Nilai Ujian'!AI32</f>
        <v>81</v>
      </c>
      <c r="AH32" s="21">
        <f>'Gabungan Nilai Ujian'!AL32</f>
        <v>91.75</v>
      </c>
      <c r="AI32" s="21" t="e">
        <f>'Gabungan Nilai Ujian'!AO32</f>
        <v>#DIV/0!</v>
      </c>
      <c r="AJ32" s="21">
        <f>'Gabungan Nilai Ujian'!AR32</f>
        <v>89.75</v>
      </c>
      <c r="AK32" s="22" t="e">
        <f>'Gabungan Nilai Ujian'!AU32</f>
        <v>#DIV/0!</v>
      </c>
      <c r="AM32" s="22" t="e">
        <f t="shared" si="1"/>
        <v>#DIV/0!</v>
      </c>
    </row>
    <row r="33" spans="1:39" s="59" customFormat="1" x14ac:dyDescent="0.25">
      <c r="A33" s="96">
        <v>27</v>
      </c>
      <c r="B33" s="80" t="s">
        <v>146</v>
      </c>
      <c r="C33" s="11">
        <f>'Nilai Rapor 1-5 (Puluhan)'!N33</f>
        <v>93</v>
      </c>
      <c r="D33" s="11">
        <f>'Nilai Rapor 1-5 (Puluhan)'!V33</f>
        <v>91.8</v>
      </c>
      <c r="E33" s="11">
        <f>'Nilai Rapor 1-5 (Puluhan)'!AD33</f>
        <v>91.4</v>
      </c>
      <c r="F33" s="11">
        <f>'Nilai Rapor 1-5 (Puluhan)'!AL33</f>
        <v>81.2</v>
      </c>
      <c r="G33" s="11">
        <f>'Nilai Rapor 1-5 (Puluhan)'!AT33</f>
        <v>78</v>
      </c>
      <c r="H33" s="11">
        <f>'Nilai Rapor 1-5 (Puluhan)'!BB33</f>
        <v>81</v>
      </c>
      <c r="I33" s="11">
        <f>'Nilai Rapor 1-5 (Puluhan)'!BJ33</f>
        <v>81.2</v>
      </c>
      <c r="J33" s="11">
        <f>'Nilai Rapor 1-5 (Puluhan)'!BR33</f>
        <v>79</v>
      </c>
      <c r="K33" s="11" t="e">
        <f>'Nilai Rapor 1-5 (Puluhan)'!BZ33</f>
        <v>#DIV/0!</v>
      </c>
      <c r="L33" s="11">
        <f>'Nilai Rapor 1-5 (Puluhan)'!CH33</f>
        <v>84.8</v>
      </c>
      <c r="M33" s="11">
        <f>'Nilai Rapor 1-5 (Puluhan)'!CP33</f>
        <v>81</v>
      </c>
      <c r="N33" s="11">
        <f>'Nilai Rapor 1-5 (Puluhan)'!CX33</f>
        <v>79.8</v>
      </c>
      <c r="O33" s="11">
        <f>'Nilai Rapor 1-5 (Puluhan)'!DF33</f>
        <v>91.4</v>
      </c>
      <c r="P33" s="11">
        <f>'Nilai Rapor 1-5 (Puluhan)'!DN33</f>
        <v>91</v>
      </c>
      <c r="Q33" s="11">
        <f>'Nilai Rapor 1-5 (Puluhan)'!DV33</f>
        <v>76.400000000000006</v>
      </c>
      <c r="R33" s="11">
        <f>'Nilai Rapor 1-5 (Puluhan)'!ED33</f>
        <v>83.2</v>
      </c>
      <c r="S33" s="41"/>
      <c r="T33" s="11">
        <f t="shared" si="0"/>
        <v>91.800000000000011</v>
      </c>
      <c r="V33" s="20">
        <f>'Gabungan Nilai Ujian'!E33</f>
        <v>87</v>
      </c>
      <c r="W33" s="21" t="e">
        <f>'Gabungan Nilai Ujian'!H33</f>
        <v>#DIV/0!</v>
      </c>
      <c r="X33" s="21" t="e">
        <f>'Gabungan Nilai Ujian'!K33</f>
        <v>#DIV/0!</v>
      </c>
      <c r="Y33" s="21">
        <f>'Gabungan Nilai Ujian'!N33</f>
        <v>81</v>
      </c>
      <c r="Z33" s="21" t="e">
        <f>'Gabungan Nilai Ujian'!Q33</f>
        <v>#DIV/0!</v>
      </c>
      <c r="AA33" s="21">
        <f>'Gabungan Nilai Ujian'!T33</f>
        <v>88</v>
      </c>
      <c r="AB33" s="21" t="e">
        <f>'Gabungan Nilai Ujian'!W33</f>
        <v>#DIV/0!</v>
      </c>
      <c r="AC33" s="21">
        <f>'Gabungan Nilai Ujian'!Z33</f>
        <v>80.75</v>
      </c>
      <c r="AD33" s="21" t="e">
        <f>'Gabungan Nilai Ujian'!#REF!</f>
        <v>#REF!</v>
      </c>
      <c r="AE33" s="21">
        <f>'Gabungan Nilai Ujian'!AC33</f>
        <v>76</v>
      </c>
      <c r="AF33" s="21">
        <f>'Gabungan Nilai Ujian'!AF33</f>
        <v>93.75</v>
      </c>
      <c r="AG33" s="21">
        <f>'Gabungan Nilai Ujian'!AI33</f>
        <v>81</v>
      </c>
      <c r="AH33" s="21">
        <f>'Gabungan Nilai Ujian'!AL33</f>
        <v>87</v>
      </c>
      <c r="AI33" s="21" t="e">
        <f>'Gabungan Nilai Ujian'!AO33</f>
        <v>#DIV/0!</v>
      </c>
      <c r="AJ33" s="21">
        <f>'Gabungan Nilai Ujian'!AR33</f>
        <v>87.75</v>
      </c>
      <c r="AK33" s="22" t="e">
        <f>'Gabungan Nilai Ujian'!AU33</f>
        <v>#DIV/0!</v>
      </c>
      <c r="AM33" s="22" t="e">
        <f t="shared" si="1"/>
        <v>#DIV/0!</v>
      </c>
    </row>
    <row r="34" spans="1:39" s="59" customFormat="1" x14ac:dyDescent="0.25">
      <c r="A34" s="96">
        <v>28</v>
      </c>
      <c r="B34" s="81" t="s">
        <v>147</v>
      </c>
      <c r="C34" s="11">
        <f>'Nilai Rapor 1-5 (Puluhan)'!N34</f>
        <v>91.4</v>
      </c>
      <c r="D34" s="11">
        <f>'Nilai Rapor 1-5 (Puluhan)'!V34</f>
        <v>91.6</v>
      </c>
      <c r="E34" s="11">
        <f>'Nilai Rapor 1-5 (Puluhan)'!AD34</f>
        <v>90.4</v>
      </c>
      <c r="F34" s="11">
        <f>'Nilai Rapor 1-5 (Puluhan)'!AL34</f>
        <v>79.599999999999994</v>
      </c>
      <c r="G34" s="11">
        <f>'Nilai Rapor 1-5 (Puluhan)'!AT34</f>
        <v>76.8</v>
      </c>
      <c r="H34" s="11">
        <f>'Nilai Rapor 1-5 (Puluhan)'!BB34</f>
        <v>79</v>
      </c>
      <c r="I34" s="11">
        <f>'Nilai Rapor 1-5 (Puluhan)'!BJ34</f>
        <v>80.8</v>
      </c>
      <c r="J34" s="11">
        <f>'Nilai Rapor 1-5 (Puluhan)'!BR34</f>
        <v>79.2</v>
      </c>
      <c r="K34" s="11" t="e">
        <f>'Nilai Rapor 1-5 (Puluhan)'!BZ34</f>
        <v>#DIV/0!</v>
      </c>
      <c r="L34" s="11">
        <f>'Nilai Rapor 1-5 (Puluhan)'!CH34</f>
        <v>89.4</v>
      </c>
      <c r="M34" s="11">
        <f>'Nilai Rapor 1-5 (Puluhan)'!CP34</f>
        <v>81.8</v>
      </c>
      <c r="N34" s="11">
        <f>'Nilai Rapor 1-5 (Puluhan)'!CX34</f>
        <v>78</v>
      </c>
      <c r="O34" s="11">
        <f>'Nilai Rapor 1-5 (Puluhan)'!DF34</f>
        <v>91.2</v>
      </c>
      <c r="P34" s="11">
        <f>'Nilai Rapor 1-5 (Puluhan)'!DN34</f>
        <v>90.6</v>
      </c>
      <c r="Q34" s="11">
        <f>'Nilai Rapor 1-5 (Puluhan)'!DV34</f>
        <v>76.2</v>
      </c>
      <c r="R34" s="11">
        <f>'Nilai Rapor 1-5 (Puluhan)'!ED34</f>
        <v>82.8</v>
      </c>
      <c r="S34" s="41"/>
      <c r="T34" s="11">
        <f t="shared" si="0"/>
        <v>91.199999999999989</v>
      </c>
      <c r="V34" s="20">
        <f>'Gabungan Nilai Ujian'!E34</f>
        <v>91.25</v>
      </c>
      <c r="W34" s="21" t="e">
        <f>'Gabungan Nilai Ujian'!H34</f>
        <v>#DIV/0!</v>
      </c>
      <c r="X34" s="21" t="e">
        <f>'Gabungan Nilai Ujian'!K34</f>
        <v>#DIV/0!</v>
      </c>
      <c r="Y34" s="21">
        <f>'Gabungan Nilai Ujian'!N34</f>
        <v>82</v>
      </c>
      <c r="Z34" s="21" t="e">
        <f>'Gabungan Nilai Ujian'!Q34</f>
        <v>#DIV/0!</v>
      </c>
      <c r="AA34" s="21">
        <f>'Gabungan Nilai Ujian'!T34</f>
        <v>84</v>
      </c>
      <c r="AB34" s="21" t="e">
        <f>'Gabungan Nilai Ujian'!W34</f>
        <v>#DIV/0!</v>
      </c>
      <c r="AC34" s="21">
        <f>'Gabungan Nilai Ujian'!Z34</f>
        <v>79.25</v>
      </c>
      <c r="AD34" s="21" t="e">
        <f>'Gabungan Nilai Ujian'!#REF!</f>
        <v>#REF!</v>
      </c>
      <c r="AE34" s="21">
        <f>'Gabungan Nilai Ujian'!AC34</f>
        <v>77</v>
      </c>
      <c r="AF34" s="21">
        <f>'Gabungan Nilai Ujian'!AF34</f>
        <v>83.75</v>
      </c>
      <c r="AG34" s="21">
        <f>'Gabungan Nilai Ujian'!AI34</f>
        <v>81</v>
      </c>
      <c r="AH34" s="21">
        <f>'Gabungan Nilai Ujian'!AL34</f>
        <v>92.25</v>
      </c>
      <c r="AI34" s="21" t="e">
        <f>'Gabungan Nilai Ujian'!AO34</f>
        <v>#DIV/0!</v>
      </c>
      <c r="AJ34" s="21">
        <f>'Gabungan Nilai Ujian'!AR34</f>
        <v>89.75</v>
      </c>
      <c r="AK34" s="22" t="e">
        <f>'Gabungan Nilai Ujian'!AU34</f>
        <v>#DIV/0!</v>
      </c>
      <c r="AM34" s="22" t="e">
        <f t="shared" si="1"/>
        <v>#DIV/0!</v>
      </c>
    </row>
    <row r="35" spans="1:39" s="59" customFormat="1" x14ac:dyDescent="0.25">
      <c r="A35" s="96">
        <v>29</v>
      </c>
      <c r="B35" s="81" t="s">
        <v>148</v>
      </c>
      <c r="C35" s="11">
        <f>'Nilai Rapor 1-5 (Puluhan)'!N35</f>
        <v>89.8</v>
      </c>
      <c r="D35" s="11">
        <f>'Nilai Rapor 1-5 (Puluhan)'!V35</f>
        <v>87.8</v>
      </c>
      <c r="E35" s="11">
        <f>'Nilai Rapor 1-5 (Puluhan)'!AD35</f>
        <v>88</v>
      </c>
      <c r="F35" s="11">
        <f>'Nilai Rapor 1-5 (Puluhan)'!AL35</f>
        <v>78.2</v>
      </c>
      <c r="G35" s="11">
        <f>'Nilai Rapor 1-5 (Puluhan)'!AT35</f>
        <v>76.2</v>
      </c>
      <c r="H35" s="11">
        <f>'Nilai Rapor 1-5 (Puluhan)'!BB35</f>
        <v>78.2</v>
      </c>
      <c r="I35" s="11">
        <f>'Nilai Rapor 1-5 (Puluhan)'!BJ35</f>
        <v>78.2</v>
      </c>
      <c r="J35" s="11">
        <f>'Nilai Rapor 1-5 (Puluhan)'!BR35</f>
        <v>78</v>
      </c>
      <c r="K35" s="11" t="e">
        <f>'Nilai Rapor 1-5 (Puluhan)'!BZ35</f>
        <v>#DIV/0!</v>
      </c>
      <c r="L35" s="11">
        <f>'Nilai Rapor 1-5 (Puluhan)'!CH35</f>
        <v>86.6</v>
      </c>
      <c r="M35" s="11">
        <f>'Nilai Rapor 1-5 (Puluhan)'!CP35</f>
        <v>79.400000000000006</v>
      </c>
      <c r="N35" s="11">
        <f>'Nilai Rapor 1-5 (Puluhan)'!CX35</f>
        <v>78.400000000000006</v>
      </c>
      <c r="O35" s="11">
        <f>'Nilai Rapor 1-5 (Puluhan)'!DF35</f>
        <v>88.2</v>
      </c>
      <c r="P35" s="11">
        <f>'Nilai Rapor 1-5 (Puluhan)'!DN35</f>
        <v>88.4</v>
      </c>
      <c r="Q35" s="11">
        <f>'Nilai Rapor 1-5 (Puluhan)'!DV35</f>
        <v>74.2</v>
      </c>
      <c r="R35" s="11">
        <f>'Nilai Rapor 1-5 (Puluhan)'!ED35</f>
        <v>77</v>
      </c>
      <c r="S35" s="41"/>
      <c r="T35" s="11">
        <f t="shared" si="0"/>
        <v>88.550000000000011</v>
      </c>
      <c r="V35" s="20">
        <f>'Gabungan Nilai Ujian'!E35</f>
        <v>83.75</v>
      </c>
      <c r="W35" s="21" t="e">
        <f>'Gabungan Nilai Ujian'!H35</f>
        <v>#DIV/0!</v>
      </c>
      <c r="X35" s="21" t="e">
        <f>'Gabungan Nilai Ujian'!K35</f>
        <v>#DIV/0!</v>
      </c>
      <c r="Y35" s="21">
        <f>'Gabungan Nilai Ujian'!N35</f>
        <v>81</v>
      </c>
      <c r="Z35" s="21" t="e">
        <f>'Gabungan Nilai Ujian'!Q35</f>
        <v>#DIV/0!</v>
      </c>
      <c r="AA35" s="21">
        <f>'Gabungan Nilai Ujian'!T35</f>
        <v>79</v>
      </c>
      <c r="AB35" s="21" t="e">
        <f>'Gabungan Nilai Ujian'!W35</f>
        <v>#DIV/0!</v>
      </c>
      <c r="AC35" s="21">
        <f>'Gabungan Nilai Ujian'!Z35</f>
        <v>78</v>
      </c>
      <c r="AD35" s="21" t="e">
        <f>'Gabungan Nilai Ujian'!#REF!</f>
        <v>#REF!</v>
      </c>
      <c r="AE35" s="21">
        <f>'Gabungan Nilai Ujian'!AC35</f>
        <v>78</v>
      </c>
      <c r="AF35" s="21">
        <f>'Gabungan Nilai Ujian'!AF35</f>
        <v>93.75</v>
      </c>
      <c r="AG35" s="21">
        <f>'Gabungan Nilai Ujian'!AI35</f>
        <v>80.5</v>
      </c>
      <c r="AH35" s="21">
        <f>'Gabungan Nilai Ujian'!AL35</f>
        <v>84.5</v>
      </c>
      <c r="AI35" s="21" t="e">
        <f>'Gabungan Nilai Ujian'!AO35</f>
        <v>#DIV/0!</v>
      </c>
      <c r="AJ35" s="21">
        <f>'Gabungan Nilai Ujian'!AR35</f>
        <v>80</v>
      </c>
      <c r="AK35" s="22" t="e">
        <f>'Gabungan Nilai Ujian'!AU35</f>
        <v>#DIV/0!</v>
      </c>
      <c r="AM35" s="22" t="e">
        <f t="shared" si="1"/>
        <v>#DIV/0!</v>
      </c>
    </row>
    <row r="36" spans="1:39" s="59" customFormat="1" x14ac:dyDescent="0.25">
      <c r="A36" s="96">
        <v>30</v>
      </c>
      <c r="B36" s="80" t="s">
        <v>149</v>
      </c>
      <c r="C36" s="11">
        <f>'Nilai Rapor 1-5 (Puluhan)'!N36</f>
        <v>91.4</v>
      </c>
      <c r="D36" s="11">
        <f>'Nilai Rapor 1-5 (Puluhan)'!V36</f>
        <v>91.2</v>
      </c>
      <c r="E36" s="11">
        <f>'Nilai Rapor 1-5 (Puluhan)'!AD36</f>
        <v>90.2</v>
      </c>
      <c r="F36" s="11">
        <f>'Nilai Rapor 1-5 (Puluhan)'!AL36</f>
        <v>80.400000000000006</v>
      </c>
      <c r="G36" s="11">
        <f>'Nilai Rapor 1-5 (Puluhan)'!AT36</f>
        <v>78.2</v>
      </c>
      <c r="H36" s="11">
        <f>'Nilai Rapor 1-5 (Puluhan)'!BB36</f>
        <v>81</v>
      </c>
      <c r="I36" s="11">
        <f>'Nilai Rapor 1-5 (Puluhan)'!BJ36</f>
        <v>80.400000000000006</v>
      </c>
      <c r="J36" s="11">
        <f>'Nilai Rapor 1-5 (Puluhan)'!BR36</f>
        <v>78.400000000000006</v>
      </c>
      <c r="K36" s="11" t="e">
        <f>'Nilai Rapor 1-5 (Puluhan)'!BZ36</f>
        <v>#DIV/0!</v>
      </c>
      <c r="L36" s="11">
        <f>'Nilai Rapor 1-5 (Puluhan)'!CH36</f>
        <v>89.6</v>
      </c>
      <c r="M36" s="11">
        <f>'Nilai Rapor 1-5 (Puluhan)'!CP36</f>
        <v>81.8</v>
      </c>
      <c r="N36" s="11">
        <f>'Nilai Rapor 1-5 (Puluhan)'!CX36</f>
        <v>78.8</v>
      </c>
      <c r="O36" s="11">
        <f>'Nilai Rapor 1-5 (Puluhan)'!DF36</f>
        <v>91</v>
      </c>
      <c r="P36" s="11">
        <f>'Nilai Rapor 1-5 (Puluhan)'!DN36</f>
        <v>90.4</v>
      </c>
      <c r="Q36" s="11">
        <f>'Nilai Rapor 1-5 (Puluhan)'!DV36</f>
        <v>75</v>
      </c>
      <c r="R36" s="11">
        <f>'Nilai Rapor 1-5 (Puluhan)'!ED36</f>
        <v>80.2</v>
      </c>
      <c r="S36" s="41"/>
      <c r="T36" s="11">
        <f t="shared" si="0"/>
        <v>91</v>
      </c>
      <c r="V36" s="20">
        <f>'Gabungan Nilai Ujian'!E36</f>
        <v>85.75</v>
      </c>
      <c r="W36" s="21" t="e">
        <f>'Gabungan Nilai Ujian'!H36</f>
        <v>#DIV/0!</v>
      </c>
      <c r="X36" s="21" t="e">
        <f>'Gabungan Nilai Ujian'!K36</f>
        <v>#DIV/0!</v>
      </c>
      <c r="Y36" s="21">
        <f>'Gabungan Nilai Ujian'!N36</f>
        <v>81.5</v>
      </c>
      <c r="Z36" s="21" t="e">
        <f>'Gabungan Nilai Ujian'!Q36</f>
        <v>#DIV/0!</v>
      </c>
      <c r="AA36" s="21">
        <f>'Gabungan Nilai Ujian'!T36</f>
        <v>83</v>
      </c>
      <c r="AB36" s="21" t="e">
        <f>'Gabungan Nilai Ujian'!W36</f>
        <v>#DIV/0!</v>
      </c>
      <c r="AC36" s="21">
        <f>'Gabungan Nilai Ujian'!Z36</f>
        <v>80.25</v>
      </c>
      <c r="AD36" s="21" t="e">
        <f>'Gabungan Nilai Ujian'!#REF!</f>
        <v>#REF!</v>
      </c>
      <c r="AE36" s="21">
        <f>'Gabungan Nilai Ujian'!AC36</f>
        <v>80.25</v>
      </c>
      <c r="AF36" s="21">
        <f>'Gabungan Nilai Ujian'!AF36</f>
        <v>93.75</v>
      </c>
      <c r="AG36" s="21">
        <f>'Gabungan Nilai Ujian'!AI36</f>
        <v>81</v>
      </c>
      <c r="AH36" s="21">
        <f>'Gabungan Nilai Ujian'!AL36</f>
        <v>79.25</v>
      </c>
      <c r="AI36" s="21" t="e">
        <f>'Gabungan Nilai Ujian'!AO36</f>
        <v>#DIV/0!</v>
      </c>
      <c r="AJ36" s="21">
        <f>'Gabungan Nilai Ujian'!AR36</f>
        <v>87</v>
      </c>
      <c r="AK36" s="22" t="e">
        <f>'Gabungan Nilai Ujian'!AU36</f>
        <v>#DIV/0!</v>
      </c>
      <c r="AM36" s="22" t="e">
        <f t="shared" si="1"/>
        <v>#DIV/0!</v>
      </c>
    </row>
    <row r="37" spans="1:39" s="59" customFormat="1" x14ac:dyDescent="0.25">
      <c r="A37" s="96">
        <v>31</v>
      </c>
      <c r="B37" s="80" t="s">
        <v>150</v>
      </c>
      <c r="C37" s="11">
        <f>'Nilai Rapor 1-5 (Puluhan)'!N37</f>
        <v>83.8</v>
      </c>
      <c r="D37" s="11">
        <f>'Nilai Rapor 1-5 (Puluhan)'!V37</f>
        <v>81.599999999999994</v>
      </c>
      <c r="E37" s="11">
        <f>'Nilai Rapor 1-5 (Puluhan)'!AD37</f>
        <v>79.8</v>
      </c>
      <c r="F37" s="11">
        <f>'Nilai Rapor 1-5 (Puluhan)'!AL37</f>
        <v>78.599999999999994</v>
      </c>
      <c r="G37" s="11">
        <f>'Nilai Rapor 1-5 (Puluhan)'!AT37</f>
        <v>78.2</v>
      </c>
      <c r="H37" s="11">
        <f>'Nilai Rapor 1-5 (Puluhan)'!BB37</f>
        <v>78.8</v>
      </c>
      <c r="I37" s="11">
        <f>'Nilai Rapor 1-5 (Puluhan)'!BJ37</f>
        <v>80.400000000000006</v>
      </c>
      <c r="J37" s="11">
        <f>'Nilai Rapor 1-5 (Puluhan)'!BR37</f>
        <v>81.2</v>
      </c>
      <c r="K37" s="11" t="e">
        <f>'Nilai Rapor 1-5 (Puluhan)'!BZ37</f>
        <v>#DIV/0!</v>
      </c>
      <c r="L37" s="11">
        <f>'Nilai Rapor 1-5 (Puluhan)'!CH37</f>
        <v>84.8</v>
      </c>
      <c r="M37" s="11">
        <f>'Nilai Rapor 1-5 (Puluhan)'!CP37</f>
        <v>81.599999999999994</v>
      </c>
      <c r="N37" s="11">
        <f>'Nilai Rapor 1-5 (Puluhan)'!CX37</f>
        <v>75.599999999999994</v>
      </c>
      <c r="O37" s="11">
        <f>'Nilai Rapor 1-5 (Puluhan)'!DF37</f>
        <v>84</v>
      </c>
      <c r="P37" s="11">
        <f>'Nilai Rapor 1-5 (Puluhan)'!DN37</f>
        <v>79.400000000000006</v>
      </c>
      <c r="Q37" s="11">
        <f>'Nilai Rapor 1-5 (Puluhan)'!DV37</f>
        <v>75</v>
      </c>
      <c r="R37" s="11">
        <f>'Nilai Rapor 1-5 (Puluhan)'!ED37</f>
        <v>79.599999999999994</v>
      </c>
      <c r="S37" s="41"/>
      <c r="T37" s="11">
        <f t="shared" si="0"/>
        <v>82.199999999999989</v>
      </c>
      <c r="V37" s="20">
        <f>'Gabungan Nilai Ujian'!E37</f>
        <v>85.25</v>
      </c>
      <c r="W37" s="21" t="e">
        <f>'Gabungan Nilai Ujian'!H37</f>
        <v>#DIV/0!</v>
      </c>
      <c r="X37" s="21" t="e">
        <f>'Gabungan Nilai Ujian'!K37</f>
        <v>#DIV/0!</v>
      </c>
      <c r="Y37" s="21">
        <f>'Gabungan Nilai Ujian'!N37</f>
        <v>82</v>
      </c>
      <c r="Z37" s="21" t="e">
        <f>'Gabungan Nilai Ujian'!Q37</f>
        <v>#DIV/0!</v>
      </c>
      <c r="AA37" s="21">
        <f>'Gabungan Nilai Ujian'!T37</f>
        <v>79</v>
      </c>
      <c r="AB37" s="21" t="e">
        <f>'Gabungan Nilai Ujian'!W37</f>
        <v>#DIV/0!</v>
      </c>
      <c r="AC37" s="21">
        <f>'Gabungan Nilai Ujian'!Z37</f>
        <v>83.75</v>
      </c>
      <c r="AD37" s="21" t="e">
        <f>'Gabungan Nilai Ujian'!#REF!</f>
        <v>#REF!</v>
      </c>
      <c r="AE37" s="21">
        <f>'Gabungan Nilai Ujian'!AC37</f>
        <v>76</v>
      </c>
      <c r="AF37" s="21">
        <f>'Gabungan Nilai Ujian'!AF37</f>
        <v>93.75</v>
      </c>
      <c r="AG37" s="21">
        <f>'Gabungan Nilai Ujian'!AI37</f>
        <v>79</v>
      </c>
      <c r="AH37" s="21">
        <f>'Gabungan Nilai Ujian'!AL37</f>
        <v>87.25</v>
      </c>
      <c r="AI37" s="21" t="e">
        <f>'Gabungan Nilai Ujian'!AO37</f>
        <v>#DIV/0!</v>
      </c>
      <c r="AJ37" s="21">
        <f>'Gabungan Nilai Ujian'!AR37</f>
        <v>86</v>
      </c>
      <c r="AK37" s="22" t="e">
        <f>'Gabungan Nilai Ujian'!AU37</f>
        <v>#DIV/0!</v>
      </c>
      <c r="AM37" s="22" t="e">
        <f t="shared" si="1"/>
        <v>#DIV/0!</v>
      </c>
    </row>
    <row r="38" spans="1:39" s="59" customFormat="1" x14ac:dyDescent="0.25">
      <c r="A38" s="96">
        <v>32</v>
      </c>
      <c r="B38" s="80" t="s">
        <v>151</v>
      </c>
      <c r="C38" s="11">
        <f>'Nilai Rapor 1-5 (Puluhan)'!N38</f>
        <v>91.4</v>
      </c>
      <c r="D38" s="11">
        <f>'Nilai Rapor 1-5 (Puluhan)'!V38</f>
        <v>91.6</v>
      </c>
      <c r="E38" s="11">
        <f>'Nilai Rapor 1-5 (Puluhan)'!AD38</f>
        <v>90.8</v>
      </c>
      <c r="F38" s="11">
        <f>'Nilai Rapor 1-5 (Puluhan)'!AL38</f>
        <v>79.8</v>
      </c>
      <c r="G38" s="11">
        <f>'Nilai Rapor 1-5 (Puluhan)'!AT38</f>
        <v>78.400000000000006</v>
      </c>
      <c r="H38" s="11">
        <f>'Nilai Rapor 1-5 (Puluhan)'!BB38</f>
        <v>79.599999999999994</v>
      </c>
      <c r="I38" s="11">
        <f>'Nilai Rapor 1-5 (Puluhan)'!BJ38</f>
        <v>80.8</v>
      </c>
      <c r="J38" s="11">
        <f>'Nilai Rapor 1-5 (Puluhan)'!BR38</f>
        <v>80</v>
      </c>
      <c r="K38" s="11" t="e">
        <f>'Nilai Rapor 1-5 (Puluhan)'!BZ38</f>
        <v>#DIV/0!</v>
      </c>
      <c r="L38" s="11">
        <f>'Nilai Rapor 1-5 (Puluhan)'!CH38</f>
        <v>87.4</v>
      </c>
      <c r="M38" s="11">
        <f>'Nilai Rapor 1-5 (Puluhan)'!CP38</f>
        <v>80.599999999999994</v>
      </c>
      <c r="N38" s="11">
        <f>'Nilai Rapor 1-5 (Puluhan)'!CX38</f>
        <v>78</v>
      </c>
      <c r="O38" s="11">
        <f>'Nilai Rapor 1-5 (Puluhan)'!DF38</f>
        <v>89.2</v>
      </c>
      <c r="P38" s="11">
        <f>'Nilai Rapor 1-5 (Puluhan)'!DN38</f>
        <v>90.6</v>
      </c>
      <c r="Q38" s="11">
        <f>'Nilai Rapor 1-5 (Puluhan)'!DV38</f>
        <v>75.599999999999994</v>
      </c>
      <c r="R38" s="11">
        <f>'Nilai Rapor 1-5 (Puluhan)'!ED38</f>
        <v>80.599999999999994</v>
      </c>
      <c r="S38" s="41"/>
      <c r="T38" s="11">
        <f t="shared" si="0"/>
        <v>90.699999999999989</v>
      </c>
      <c r="V38" s="20">
        <f>'Gabungan Nilai Ujian'!E38</f>
        <v>89</v>
      </c>
      <c r="W38" s="21" t="e">
        <f>'Gabungan Nilai Ujian'!H38</f>
        <v>#DIV/0!</v>
      </c>
      <c r="X38" s="21" t="e">
        <f>'Gabungan Nilai Ujian'!K38</f>
        <v>#DIV/0!</v>
      </c>
      <c r="Y38" s="21">
        <f>'Gabungan Nilai Ujian'!N38</f>
        <v>82.5</v>
      </c>
      <c r="Z38" s="21" t="e">
        <f>'Gabungan Nilai Ujian'!Q38</f>
        <v>#DIV/0!</v>
      </c>
      <c r="AA38" s="21">
        <f>'Gabungan Nilai Ujian'!T38</f>
        <v>85</v>
      </c>
      <c r="AB38" s="21" t="e">
        <f>'Gabungan Nilai Ujian'!W38</f>
        <v>#DIV/0!</v>
      </c>
      <c r="AC38" s="21">
        <f>'Gabungan Nilai Ujian'!Z38</f>
        <v>83.25</v>
      </c>
      <c r="AD38" s="21" t="e">
        <f>'Gabungan Nilai Ujian'!#REF!</f>
        <v>#REF!</v>
      </c>
      <c r="AE38" s="21">
        <f>'Gabungan Nilai Ujian'!AC38</f>
        <v>77</v>
      </c>
      <c r="AF38" s="21">
        <f>'Gabungan Nilai Ujian'!AF38</f>
        <v>93.75</v>
      </c>
      <c r="AG38" s="21">
        <f>'Gabungan Nilai Ujian'!AI38</f>
        <v>84</v>
      </c>
      <c r="AH38" s="21">
        <f>'Gabungan Nilai Ujian'!AL38</f>
        <v>81.25</v>
      </c>
      <c r="AI38" s="21" t="e">
        <f>'Gabungan Nilai Ujian'!AO38</f>
        <v>#DIV/0!</v>
      </c>
      <c r="AJ38" s="21">
        <f>'Gabungan Nilai Ujian'!AR38</f>
        <v>87.25</v>
      </c>
      <c r="AK38" s="22" t="e">
        <f>'Gabungan Nilai Ujian'!AU38</f>
        <v>#DIV/0!</v>
      </c>
      <c r="AM38" s="22" t="e">
        <f t="shared" si="1"/>
        <v>#DIV/0!</v>
      </c>
    </row>
    <row r="39" spans="1:39" s="59" customFormat="1" x14ac:dyDescent="0.25">
      <c r="A39" s="96">
        <v>33</v>
      </c>
      <c r="B39" s="80" t="s">
        <v>152</v>
      </c>
      <c r="C39" s="11">
        <f>'Nilai Rapor 1-5 (Puluhan)'!N39</f>
        <v>91.4</v>
      </c>
      <c r="D39" s="11">
        <f>'Nilai Rapor 1-5 (Puluhan)'!V39</f>
        <v>90.6</v>
      </c>
      <c r="E39" s="11">
        <f>'Nilai Rapor 1-5 (Puluhan)'!AD39</f>
        <v>90.6</v>
      </c>
      <c r="F39" s="11">
        <f>'Nilai Rapor 1-5 (Puluhan)'!AL39</f>
        <v>79</v>
      </c>
      <c r="G39" s="11">
        <f>'Nilai Rapor 1-5 (Puluhan)'!AT39</f>
        <v>77.8</v>
      </c>
      <c r="H39" s="11">
        <f>'Nilai Rapor 1-5 (Puluhan)'!BB39</f>
        <v>77.2</v>
      </c>
      <c r="I39" s="11">
        <f>'Nilai Rapor 1-5 (Puluhan)'!BJ39</f>
        <v>80.400000000000006</v>
      </c>
      <c r="J39" s="11">
        <f>'Nilai Rapor 1-5 (Puluhan)'!BR39</f>
        <v>78.8</v>
      </c>
      <c r="K39" s="11" t="e">
        <f>'Nilai Rapor 1-5 (Puluhan)'!BZ39</f>
        <v>#DIV/0!</v>
      </c>
      <c r="L39" s="11">
        <f>'Nilai Rapor 1-5 (Puluhan)'!CH39</f>
        <v>87</v>
      </c>
      <c r="M39" s="11">
        <f>'Nilai Rapor 1-5 (Puluhan)'!CP39</f>
        <v>79.599999999999994</v>
      </c>
      <c r="N39" s="11">
        <f>'Nilai Rapor 1-5 (Puluhan)'!CX39</f>
        <v>77</v>
      </c>
      <c r="O39" s="11">
        <f>'Nilai Rapor 1-5 (Puluhan)'!DF39</f>
        <v>91.4</v>
      </c>
      <c r="P39" s="11">
        <f>'Nilai Rapor 1-5 (Puluhan)'!DN39</f>
        <v>90.8</v>
      </c>
      <c r="Q39" s="11">
        <f>'Nilai Rapor 1-5 (Puluhan)'!DV39</f>
        <v>75</v>
      </c>
      <c r="R39" s="11">
        <f>'Nilai Rapor 1-5 (Puluhan)'!ED39</f>
        <v>80.2</v>
      </c>
      <c r="S39" s="41"/>
      <c r="T39" s="11">
        <f t="shared" si="0"/>
        <v>91.05</v>
      </c>
      <c r="V39" s="20">
        <f>'Gabungan Nilai Ujian'!E39</f>
        <v>83.25</v>
      </c>
      <c r="W39" s="21" t="e">
        <f>'Gabungan Nilai Ujian'!H39</f>
        <v>#DIV/0!</v>
      </c>
      <c r="X39" s="21" t="e">
        <f>'Gabungan Nilai Ujian'!K39</f>
        <v>#DIV/0!</v>
      </c>
      <c r="Y39" s="21">
        <f>'Gabungan Nilai Ujian'!N39</f>
        <v>81</v>
      </c>
      <c r="Z39" s="21" t="e">
        <f>'Gabungan Nilai Ujian'!Q39</f>
        <v>#DIV/0!</v>
      </c>
      <c r="AA39" s="21">
        <f>'Gabungan Nilai Ujian'!T39</f>
        <v>86</v>
      </c>
      <c r="AB39" s="21" t="e">
        <f>'Gabungan Nilai Ujian'!W39</f>
        <v>#DIV/0!</v>
      </c>
      <c r="AC39" s="21">
        <f>'Gabungan Nilai Ujian'!Z39</f>
        <v>78</v>
      </c>
      <c r="AD39" s="21" t="e">
        <f>'Gabungan Nilai Ujian'!#REF!</f>
        <v>#REF!</v>
      </c>
      <c r="AE39" s="21">
        <f>'Gabungan Nilai Ujian'!AC39</f>
        <v>80</v>
      </c>
      <c r="AF39" s="21">
        <f>'Gabungan Nilai Ujian'!AF39</f>
        <v>88.75</v>
      </c>
      <c r="AG39" s="21">
        <f>'Gabungan Nilai Ujian'!AI39</f>
        <v>79</v>
      </c>
      <c r="AH39" s="21">
        <f>'Gabungan Nilai Ujian'!AL39</f>
        <v>82</v>
      </c>
      <c r="AI39" s="21" t="e">
        <f>'Gabungan Nilai Ujian'!AO39</f>
        <v>#DIV/0!</v>
      </c>
      <c r="AJ39" s="21">
        <f>'Gabungan Nilai Ujian'!AR39</f>
        <v>87.75</v>
      </c>
      <c r="AK39" s="22" t="e">
        <f>'Gabungan Nilai Ujian'!AU39</f>
        <v>#DIV/0!</v>
      </c>
      <c r="AM39" s="22" t="e">
        <f t="shared" si="1"/>
        <v>#DIV/0!</v>
      </c>
    </row>
    <row r="40" spans="1:39" x14ac:dyDescent="0.25">
      <c r="A40" s="96">
        <v>34</v>
      </c>
      <c r="B40" s="80" t="s">
        <v>153</v>
      </c>
      <c r="C40" s="11">
        <f>'Nilai Rapor 1-5 (Puluhan)'!N40</f>
        <v>93.2</v>
      </c>
      <c r="D40" s="11">
        <f>'Nilai Rapor 1-5 (Puluhan)'!V40</f>
        <v>90.6</v>
      </c>
      <c r="E40" s="11">
        <f>'Nilai Rapor 1-5 (Puluhan)'!AD40</f>
        <v>92</v>
      </c>
      <c r="F40" s="11">
        <f>'Nilai Rapor 1-5 (Puluhan)'!AL40</f>
        <v>80.2</v>
      </c>
      <c r="G40" s="11">
        <f>'Nilai Rapor 1-5 (Puluhan)'!AT40</f>
        <v>78.8</v>
      </c>
      <c r="H40" s="11">
        <f>'Nilai Rapor 1-5 (Puluhan)'!BB40</f>
        <v>81</v>
      </c>
      <c r="I40" s="11">
        <f>'Nilai Rapor 1-5 (Puluhan)'!BJ40</f>
        <v>82.6</v>
      </c>
      <c r="J40" s="11">
        <f>'Nilai Rapor 1-5 (Puluhan)'!BR40</f>
        <v>80.400000000000006</v>
      </c>
      <c r="K40" s="11" t="e">
        <f>'Nilai Rapor 1-5 (Puluhan)'!BZ40</f>
        <v>#DIV/0!</v>
      </c>
      <c r="L40" s="11">
        <f>'Nilai Rapor 1-5 (Puluhan)'!CH40</f>
        <v>89.4</v>
      </c>
      <c r="M40" s="11">
        <f>'Nilai Rapor 1-5 (Puluhan)'!CP40</f>
        <v>80.599999999999994</v>
      </c>
      <c r="N40" s="11">
        <f>'Nilai Rapor 1-5 (Puluhan)'!CX40</f>
        <v>80</v>
      </c>
      <c r="O40" s="11">
        <f>'Nilai Rapor 1-5 (Puluhan)'!DF40</f>
        <v>91.6</v>
      </c>
      <c r="P40" s="11">
        <f>'Nilai Rapor 1-5 (Puluhan)'!DN40</f>
        <v>91.4</v>
      </c>
      <c r="Q40" s="11">
        <f>'Nilai Rapor 1-5 (Puluhan)'!DV40</f>
        <v>74.8</v>
      </c>
      <c r="R40" s="11">
        <f>'Nilai Rapor 1-5 (Puluhan)'!ED40</f>
        <v>82.6</v>
      </c>
      <c r="S40" s="31"/>
      <c r="T40" s="11">
        <f t="shared" si="0"/>
        <v>91.699999999999989</v>
      </c>
      <c r="V40" s="20">
        <f>'Gabungan Nilai Ujian'!E40</f>
        <v>90.75</v>
      </c>
      <c r="W40" s="21" t="e">
        <f>'Gabungan Nilai Ujian'!H40</f>
        <v>#DIV/0!</v>
      </c>
      <c r="X40" s="21" t="e">
        <f>'Gabungan Nilai Ujian'!K40</f>
        <v>#DIV/0!</v>
      </c>
      <c r="Y40" s="21">
        <f>'Gabungan Nilai Ujian'!N40</f>
        <v>83.25</v>
      </c>
      <c r="Z40" s="21" t="e">
        <f>'Gabungan Nilai Ujian'!Q40</f>
        <v>#DIV/0!</v>
      </c>
      <c r="AA40" s="21">
        <f>'Gabungan Nilai Ujian'!T40</f>
        <v>88</v>
      </c>
      <c r="AB40" s="21" t="e">
        <f>'Gabungan Nilai Ujian'!W40</f>
        <v>#DIV/0!</v>
      </c>
      <c r="AC40" s="21">
        <f>'Gabungan Nilai Ujian'!Z40</f>
        <v>91.25</v>
      </c>
      <c r="AD40" s="21" t="e">
        <f>'Gabungan Nilai Ujian'!#REF!</f>
        <v>#REF!</v>
      </c>
      <c r="AE40" s="21">
        <f>'Gabungan Nilai Ujian'!AC40</f>
        <v>78</v>
      </c>
      <c r="AF40" s="21">
        <f>'Gabungan Nilai Ujian'!AF40</f>
        <v>88.75</v>
      </c>
      <c r="AG40" s="21">
        <f>'Gabungan Nilai Ujian'!AI40</f>
        <v>83.5</v>
      </c>
      <c r="AH40" s="21">
        <f>'Gabungan Nilai Ujian'!AL40</f>
        <v>85</v>
      </c>
      <c r="AI40" s="21" t="e">
        <f>'Gabungan Nilai Ujian'!AO40</f>
        <v>#DIV/0!</v>
      </c>
      <c r="AJ40" s="21">
        <f>'Gabungan Nilai Ujian'!AR40</f>
        <v>91</v>
      </c>
      <c r="AK40" s="22" t="e">
        <f>'Gabungan Nilai Ujian'!AU40</f>
        <v>#DIV/0!</v>
      </c>
      <c r="AM40" s="22" t="e">
        <f t="shared" si="1"/>
        <v>#DIV/0!</v>
      </c>
    </row>
    <row r="41" spans="1:39" x14ac:dyDescent="0.25">
      <c r="A41" s="96">
        <v>35</v>
      </c>
      <c r="B41" s="80" t="s">
        <v>154</v>
      </c>
      <c r="C41" s="11">
        <f>'Nilai Rapor 1-5 (Puluhan)'!N41</f>
        <v>93.6</v>
      </c>
      <c r="D41" s="11">
        <f>'Nilai Rapor 1-5 (Puluhan)'!V41</f>
        <v>94.2</v>
      </c>
      <c r="E41" s="11">
        <f>'Nilai Rapor 1-5 (Puluhan)'!AD41</f>
        <v>92.8</v>
      </c>
      <c r="F41" s="11">
        <f>'Nilai Rapor 1-5 (Puluhan)'!AL41</f>
        <v>84</v>
      </c>
      <c r="G41" s="11">
        <f>'Nilai Rapor 1-5 (Puluhan)'!AT41</f>
        <v>83.2</v>
      </c>
      <c r="H41" s="11">
        <f>'Nilai Rapor 1-5 (Puluhan)'!BB41</f>
        <v>83.8</v>
      </c>
      <c r="I41" s="11">
        <f>'Nilai Rapor 1-5 (Puluhan)'!BJ41</f>
        <v>86.6</v>
      </c>
      <c r="J41" s="11">
        <f>'Nilai Rapor 1-5 (Puluhan)'!BR41</f>
        <v>84.6</v>
      </c>
      <c r="K41" s="11" t="e">
        <f>'Nilai Rapor 1-5 (Puluhan)'!BZ41</f>
        <v>#DIV/0!</v>
      </c>
      <c r="L41" s="11">
        <f>'Nilai Rapor 1-5 (Puluhan)'!CH41</f>
        <v>85.4</v>
      </c>
      <c r="M41" s="11">
        <f>'Nilai Rapor 1-5 (Puluhan)'!CP41</f>
        <v>83.8</v>
      </c>
      <c r="N41" s="11">
        <f>'Nilai Rapor 1-5 (Puluhan)'!CX41</f>
        <v>79.400000000000006</v>
      </c>
      <c r="O41" s="11">
        <f>'Nilai Rapor 1-5 (Puluhan)'!DF41</f>
        <v>92.4</v>
      </c>
      <c r="P41" s="11">
        <f>'Nilai Rapor 1-5 (Puluhan)'!DN41</f>
        <v>91.6</v>
      </c>
      <c r="Q41" s="11">
        <f>'Nilai Rapor 1-5 (Puluhan)'!DV41</f>
        <v>75.8</v>
      </c>
      <c r="R41" s="11">
        <f>'Nilai Rapor 1-5 (Puluhan)'!ED41</f>
        <v>84.2</v>
      </c>
      <c r="S41" s="31"/>
      <c r="T41" s="11">
        <f t="shared" si="0"/>
        <v>92.950000000000017</v>
      </c>
      <c r="V41" s="20">
        <f>'Gabungan Nilai Ujian'!E41</f>
        <v>86.75</v>
      </c>
      <c r="W41" s="21" t="e">
        <f>'Gabungan Nilai Ujian'!H41</f>
        <v>#DIV/0!</v>
      </c>
      <c r="X41" s="21" t="e">
        <f>'Gabungan Nilai Ujian'!K41</f>
        <v>#DIV/0!</v>
      </c>
      <c r="Y41" s="21">
        <f>'Gabungan Nilai Ujian'!N41</f>
        <v>82.5</v>
      </c>
      <c r="Z41" s="21" t="e">
        <f>'Gabungan Nilai Ujian'!Q41</f>
        <v>#DIV/0!</v>
      </c>
      <c r="AA41" s="21">
        <f>'Gabungan Nilai Ujian'!T41</f>
        <v>79</v>
      </c>
      <c r="AB41" s="21" t="e">
        <f>'Gabungan Nilai Ujian'!W41</f>
        <v>#DIV/0!</v>
      </c>
      <c r="AC41" s="21">
        <f>'Gabungan Nilai Ujian'!Z41</f>
        <v>85</v>
      </c>
      <c r="AD41" s="21" t="e">
        <f>'Gabungan Nilai Ujian'!#REF!</f>
        <v>#REF!</v>
      </c>
      <c r="AE41" s="21">
        <f>'Gabungan Nilai Ujian'!AC41</f>
        <v>76.5</v>
      </c>
      <c r="AF41" s="21">
        <f>'Gabungan Nilai Ujian'!AF41</f>
        <v>88.75</v>
      </c>
      <c r="AG41" s="21">
        <f>'Gabungan Nilai Ujian'!AI41</f>
        <v>80.5</v>
      </c>
      <c r="AH41" s="21">
        <f>'Gabungan Nilai Ujian'!AL41</f>
        <v>91.5</v>
      </c>
      <c r="AI41" s="21" t="e">
        <f>'Gabungan Nilai Ujian'!AO41</f>
        <v>#DIV/0!</v>
      </c>
      <c r="AJ41" s="21">
        <f>'Gabungan Nilai Ujian'!AR41</f>
        <v>89.25</v>
      </c>
      <c r="AK41" s="22" t="e">
        <f>'Gabungan Nilai Ujian'!AU41</f>
        <v>#DIV/0!</v>
      </c>
      <c r="AM41" s="22" t="e">
        <f t="shared" si="1"/>
        <v>#DIV/0!</v>
      </c>
    </row>
    <row r="42" spans="1:39" x14ac:dyDescent="0.25">
      <c r="A42" s="96">
        <v>36</v>
      </c>
      <c r="B42" s="80" t="s">
        <v>155</v>
      </c>
      <c r="C42" s="11">
        <f>'Nilai Rapor 1-5 (Puluhan)'!N42</f>
        <v>81.2</v>
      </c>
      <c r="D42" s="11">
        <f>'Nilai Rapor 1-5 (Puluhan)'!V42</f>
        <v>77.599999999999994</v>
      </c>
      <c r="E42" s="11">
        <f>'Nilai Rapor 1-5 (Puluhan)'!AD42</f>
        <v>77</v>
      </c>
      <c r="F42" s="11">
        <f>'Nilai Rapor 1-5 (Puluhan)'!AL42</f>
        <v>76.400000000000006</v>
      </c>
      <c r="G42" s="11">
        <f>'Nilai Rapor 1-5 (Puluhan)'!AT42</f>
        <v>76.599999999999994</v>
      </c>
      <c r="H42" s="11">
        <f>'Nilai Rapor 1-5 (Puluhan)'!BB42</f>
        <v>76.2</v>
      </c>
      <c r="I42" s="11">
        <f>'Nilai Rapor 1-5 (Puluhan)'!BJ42</f>
        <v>77.2</v>
      </c>
      <c r="J42" s="11">
        <f>'Nilai Rapor 1-5 (Puluhan)'!BR42</f>
        <v>76</v>
      </c>
      <c r="K42" s="11" t="e">
        <f>'Nilai Rapor 1-5 (Puluhan)'!BZ42</f>
        <v>#DIV/0!</v>
      </c>
      <c r="L42" s="11">
        <f>'Nilai Rapor 1-5 (Puluhan)'!CH42</f>
        <v>82.4</v>
      </c>
      <c r="M42" s="11">
        <f>'Nilai Rapor 1-5 (Puluhan)'!CP42</f>
        <v>78.599999999999994</v>
      </c>
      <c r="N42" s="11">
        <f>'Nilai Rapor 1-5 (Puluhan)'!CX42</f>
        <v>74.8</v>
      </c>
      <c r="O42" s="11">
        <f>'Nilai Rapor 1-5 (Puluhan)'!DF42</f>
        <v>76.400000000000006</v>
      </c>
      <c r="P42" s="11">
        <f>'Nilai Rapor 1-5 (Puluhan)'!DN42</f>
        <v>75.400000000000006</v>
      </c>
      <c r="Q42" s="11">
        <f>'Nilai Rapor 1-5 (Puluhan)'!DV42</f>
        <v>73.400000000000006</v>
      </c>
      <c r="R42" s="11">
        <f>'Nilai Rapor 1-5 (Puluhan)'!ED42</f>
        <v>76.599999999999994</v>
      </c>
      <c r="S42" s="31"/>
      <c r="T42" s="11">
        <f t="shared" si="0"/>
        <v>77.650000000000006</v>
      </c>
      <c r="V42" s="20">
        <f>'Gabungan Nilai Ujian'!E42</f>
        <v>85.5</v>
      </c>
      <c r="W42" s="21" t="e">
        <f>'Gabungan Nilai Ujian'!H42</f>
        <v>#DIV/0!</v>
      </c>
      <c r="X42" s="21" t="e">
        <f>'Gabungan Nilai Ujian'!K42</f>
        <v>#DIV/0!</v>
      </c>
      <c r="Y42" s="21">
        <f>'Gabungan Nilai Ujian'!N42</f>
        <v>79.5</v>
      </c>
      <c r="Z42" s="21" t="e">
        <f>'Gabungan Nilai Ujian'!Q42</f>
        <v>#DIV/0!</v>
      </c>
      <c r="AA42" s="21">
        <f>'Gabungan Nilai Ujian'!T42</f>
        <v>79</v>
      </c>
      <c r="AB42" s="21" t="e">
        <f>'Gabungan Nilai Ujian'!W42</f>
        <v>#DIV/0!</v>
      </c>
      <c r="AC42" s="21">
        <f>'Gabungan Nilai Ujian'!Z42</f>
        <v>76</v>
      </c>
      <c r="AD42" s="21" t="e">
        <f>'Gabungan Nilai Ujian'!#REF!</f>
        <v>#REF!</v>
      </c>
      <c r="AE42" s="21">
        <f>'Gabungan Nilai Ujian'!AC42</f>
        <v>76</v>
      </c>
      <c r="AF42" s="21">
        <f>'Gabungan Nilai Ujian'!AF42</f>
        <v>88.75</v>
      </c>
      <c r="AG42" s="21">
        <f>'Gabungan Nilai Ujian'!AI42</f>
        <v>77.5</v>
      </c>
      <c r="AH42" s="21">
        <f>'Gabungan Nilai Ujian'!AL42</f>
        <v>76</v>
      </c>
      <c r="AI42" s="21" t="e">
        <f>'Gabungan Nilai Ujian'!AO42</f>
        <v>#DIV/0!</v>
      </c>
      <c r="AJ42" s="21">
        <f>'Gabungan Nilai Ujian'!AR42</f>
        <v>85</v>
      </c>
      <c r="AK42" s="22" t="e">
        <f>'Gabungan Nilai Ujian'!AU42</f>
        <v>#DIV/0!</v>
      </c>
      <c r="AM42" s="22" t="e">
        <f t="shared" si="1"/>
        <v>#DIV/0!</v>
      </c>
    </row>
    <row r="43" spans="1:39" x14ac:dyDescent="0.25">
      <c r="A43" s="96">
        <v>37</v>
      </c>
      <c r="B43" s="80" t="s">
        <v>156</v>
      </c>
      <c r="C43" s="11">
        <f>'Nilai Rapor 1-5 (Puluhan)'!N43</f>
        <v>91.6</v>
      </c>
      <c r="D43" s="11">
        <f>'Nilai Rapor 1-5 (Puluhan)'!V43</f>
        <v>92</v>
      </c>
      <c r="E43" s="11">
        <f>'Nilai Rapor 1-5 (Puluhan)'!AD43</f>
        <v>90.6</v>
      </c>
      <c r="F43" s="11">
        <f>'Nilai Rapor 1-5 (Puluhan)'!AL43</f>
        <v>79.8</v>
      </c>
      <c r="G43" s="11">
        <f>'Nilai Rapor 1-5 (Puluhan)'!AT43</f>
        <v>78</v>
      </c>
      <c r="H43" s="11">
        <f>'Nilai Rapor 1-5 (Puluhan)'!BB43</f>
        <v>80</v>
      </c>
      <c r="I43" s="11">
        <f>'Nilai Rapor 1-5 (Puluhan)'!BJ43</f>
        <v>80.2</v>
      </c>
      <c r="J43" s="11">
        <f>'Nilai Rapor 1-5 (Puluhan)'!BR43</f>
        <v>79</v>
      </c>
      <c r="K43" s="11" t="e">
        <f>'Nilai Rapor 1-5 (Puluhan)'!BZ43</f>
        <v>#DIV/0!</v>
      </c>
      <c r="L43" s="11">
        <f>'Nilai Rapor 1-5 (Puluhan)'!CH43</f>
        <v>89.2</v>
      </c>
      <c r="M43" s="11">
        <f>'Nilai Rapor 1-5 (Puluhan)'!CP43</f>
        <v>81</v>
      </c>
      <c r="N43" s="11">
        <f>'Nilai Rapor 1-5 (Puluhan)'!CX43</f>
        <v>79.2</v>
      </c>
      <c r="O43" s="11">
        <f>'Nilai Rapor 1-5 (Puluhan)'!DF43</f>
        <v>91.6</v>
      </c>
      <c r="P43" s="11">
        <f>'Nilai Rapor 1-5 (Puluhan)'!DN43</f>
        <v>90.4</v>
      </c>
      <c r="Q43" s="11">
        <f>'Nilai Rapor 1-5 (Puluhan)'!DV43</f>
        <v>74.599999999999994</v>
      </c>
      <c r="R43" s="11">
        <f>'Nilai Rapor 1-5 (Puluhan)'!ED43</f>
        <v>81.2</v>
      </c>
      <c r="S43" s="31"/>
      <c r="T43" s="11">
        <f t="shared" si="0"/>
        <v>91.4</v>
      </c>
      <c r="V43" s="20">
        <f>'Gabungan Nilai Ujian'!E43</f>
        <v>87.75</v>
      </c>
      <c r="W43" s="21" t="e">
        <f>'Gabungan Nilai Ujian'!H43</f>
        <v>#DIV/0!</v>
      </c>
      <c r="X43" s="21" t="e">
        <f>'Gabungan Nilai Ujian'!K43</f>
        <v>#DIV/0!</v>
      </c>
      <c r="Y43" s="21">
        <f>'Gabungan Nilai Ujian'!N43</f>
        <v>82</v>
      </c>
      <c r="Z43" s="21" t="e">
        <f>'Gabungan Nilai Ujian'!Q43</f>
        <v>#DIV/0!</v>
      </c>
      <c r="AA43" s="21">
        <f>'Gabungan Nilai Ujian'!T43</f>
        <v>90</v>
      </c>
      <c r="AB43" s="21" t="e">
        <f>'Gabungan Nilai Ujian'!W43</f>
        <v>#DIV/0!</v>
      </c>
      <c r="AC43" s="21">
        <f>'Gabungan Nilai Ujian'!Z43</f>
        <v>82</v>
      </c>
      <c r="AD43" s="21" t="e">
        <f>'Gabungan Nilai Ujian'!#REF!</f>
        <v>#REF!</v>
      </c>
      <c r="AE43" s="21">
        <f>'Gabungan Nilai Ujian'!AC43</f>
        <v>78</v>
      </c>
      <c r="AF43" s="21">
        <f>'Gabungan Nilai Ujian'!AF43</f>
        <v>93.75</v>
      </c>
      <c r="AG43" s="21">
        <f>'Gabungan Nilai Ujian'!AI43</f>
        <v>81</v>
      </c>
      <c r="AH43" s="21">
        <f>'Gabungan Nilai Ujian'!AL43</f>
        <v>79.5</v>
      </c>
      <c r="AI43" s="21" t="e">
        <f>'Gabungan Nilai Ujian'!AO43</f>
        <v>#DIV/0!</v>
      </c>
      <c r="AJ43" s="21">
        <f>'Gabungan Nilai Ujian'!AR43</f>
        <v>87</v>
      </c>
      <c r="AK43" s="22" t="e">
        <f>'Gabungan Nilai Ujian'!AU43</f>
        <v>#DIV/0!</v>
      </c>
      <c r="AM43" s="22" t="e">
        <f t="shared" si="1"/>
        <v>#DIV/0!</v>
      </c>
    </row>
    <row r="44" spans="1:39" x14ac:dyDescent="0.25">
      <c r="A44" s="96">
        <v>38</v>
      </c>
      <c r="B44" s="85" t="s">
        <v>157</v>
      </c>
      <c r="C44" s="11">
        <f>'Nilai Rapor 1-5 (Puluhan)'!N44</f>
        <v>92.2</v>
      </c>
      <c r="D44" s="11">
        <f>'Nilai Rapor 1-5 (Puluhan)'!V44</f>
        <v>93</v>
      </c>
      <c r="E44" s="11">
        <f>'Nilai Rapor 1-5 (Puluhan)'!AD44</f>
        <v>91.4</v>
      </c>
      <c r="F44" s="11">
        <f>'Nilai Rapor 1-5 (Puluhan)'!AL44</f>
        <v>79.2</v>
      </c>
      <c r="G44" s="11">
        <f>'Nilai Rapor 1-5 (Puluhan)'!AT44</f>
        <v>78</v>
      </c>
      <c r="H44" s="11">
        <f>'Nilai Rapor 1-5 (Puluhan)'!BB44</f>
        <v>77.599999999999994</v>
      </c>
      <c r="I44" s="11">
        <f>'Nilai Rapor 1-5 (Puluhan)'!BJ44</f>
        <v>78.8</v>
      </c>
      <c r="J44" s="11">
        <f>'Nilai Rapor 1-5 (Puluhan)'!BR44</f>
        <v>77.599999999999994</v>
      </c>
      <c r="K44" s="11" t="e">
        <f>'Nilai Rapor 1-5 (Puluhan)'!BZ44</f>
        <v>#DIV/0!</v>
      </c>
      <c r="L44" s="11">
        <f>'Nilai Rapor 1-5 (Puluhan)'!CH44</f>
        <v>86.2</v>
      </c>
      <c r="M44" s="11">
        <f>'Nilai Rapor 1-5 (Puluhan)'!CP44</f>
        <v>80.8</v>
      </c>
      <c r="N44" s="11">
        <f>'Nilai Rapor 1-5 (Puluhan)'!CX44</f>
        <v>77.8</v>
      </c>
      <c r="O44" s="11">
        <f>'Nilai Rapor 1-5 (Puluhan)'!DF44</f>
        <v>90.6</v>
      </c>
      <c r="P44" s="11">
        <f>'Nilai Rapor 1-5 (Puluhan)'!DN44</f>
        <v>91.4</v>
      </c>
      <c r="Q44" s="11">
        <f>'Nilai Rapor 1-5 (Puluhan)'!DV44</f>
        <v>75</v>
      </c>
      <c r="R44" s="11">
        <f>'Nilai Rapor 1-5 (Puluhan)'!ED44</f>
        <v>80</v>
      </c>
      <c r="S44" s="31"/>
      <c r="T44" s="11">
        <f t="shared" si="0"/>
        <v>91.799999999999983</v>
      </c>
      <c r="V44" s="20">
        <f>'Gabungan Nilai Ujian'!E44</f>
        <v>83.75</v>
      </c>
      <c r="W44" s="21" t="e">
        <f>'Gabungan Nilai Ujian'!H44</f>
        <v>#DIV/0!</v>
      </c>
      <c r="X44" s="21" t="e">
        <f>'Gabungan Nilai Ujian'!K44</f>
        <v>#DIV/0!</v>
      </c>
      <c r="Y44" s="21">
        <f>'Gabungan Nilai Ujian'!N44</f>
        <v>79.5</v>
      </c>
      <c r="Z44" s="21" t="e">
        <f>'Gabungan Nilai Ujian'!Q44</f>
        <v>#DIV/0!</v>
      </c>
      <c r="AA44" s="21">
        <f>'Gabungan Nilai Ujian'!T44</f>
        <v>81</v>
      </c>
      <c r="AB44" s="21" t="e">
        <f>'Gabungan Nilai Ujian'!W44</f>
        <v>#DIV/0!</v>
      </c>
      <c r="AC44" s="21">
        <f>'Gabungan Nilai Ujian'!Z44</f>
        <v>81</v>
      </c>
      <c r="AD44" s="21" t="e">
        <f>'Gabungan Nilai Ujian'!#REF!</f>
        <v>#REF!</v>
      </c>
      <c r="AE44" s="21">
        <f>'Gabungan Nilai Ujian'!AC44</f>
        <v>77</v>
      </c>
      <c r="AF44" s="21">
        <f>'Gabungan Nilai Ujian'!AF44</f>
        <v>93.75</v>
      </c>
      <c r="AG44" s="21">
        <f>'Gabungan Nilai Ujian'!AI44</f>
        <v>80.5</v>
      </c>
      <c r="AH44" s="21">
        <f>'Gabungan Nilai Ujian'!AL44</f>
        <v>81.25</v>
      </c>
      <c r="AI44" s="21" t="e">
        <f>'Gabungan Nilai Ujian'!AO44</f>
        <v>#DIV/0!</v>
      </c>
      <c r="AJ44" s="21">
        <f>'Gabungan Nilai Ujian'!AR44</f>
        <v>81.75</v>
      </c>
      <c r="AK44" s="22" t="e">
        <f>'Gabungan Nilai Ujian'!AU44</f>
        <v>#DIV/0!</v>
      </c>
      <c r="AM44" s="22" t="e">
        <f t="shared" si="1"/>
        <v>#DIV/0!</v>
      </c>
    </row>
    <row r="45" spans="1:39" x14ac:dyDescent="0.25">
      <c r="A45" s="96">
        <v>39</v>
      </c>
      <c r="B45" s="80" t="s">
        <v>158</v>
      </c>
      <c r="C45" s="11">
        <f>'Nilai Rapor 1-5 (Puluhan)'!N45</f>
        <v>93.4</v>
      </c>
      <c r="D45" s="11">
        <f>'Nilai Rapor 1-5 (Puluhan)'!V45</f>
        <v>94</v>
      </c>
      <c r="E45" s="11">
        <f>'Nilai Rapor 1-5 (Puluhan)'!AD45</f>
        <v>92</v>
      </c>
      <c r="F45" s="11">
        <f>'Nilai Rapor 1-5 (Puluhan)'!AL45</f>
        <v>79.8</v>
      </c>
      <c r="G45" s="11">
        <f>'Nilai Rapor 1-5 (Puluhan)'!AT45</f>
        <v>79</v>
      </c>
      <c r="H45" s="11">
        <f>'Nilai Rapor 1-5 (Puluhan)'!BB45</f>
        <v>80.400000000000006</v>
      </c>
      <c r="I45" s="11">
        <f>'Nilai Rapor 1-5 (Puluhan)'!BJ45</f>
        <v>82.6</v>
      </c>
      <c r="J45" s="11">
        <f>'Nilai Rapor 1-5 (Puluhan)'!BR45</f>
        <v>80.400000000000006</v>
      </c>
      <c r="K45" s="11" t="e">
        <f>'Nilai Rapor 1-5 (Puluhan)'!BZ45</f>
        <v>#DIV/0!</v>
      </c>
      <c r="L45" s="11">
        <f>'Nilai Rapor 1-5 (Puluhan)'!CH45</f>
        <v>86.8</v>
      </c>
      <c r="M45" s="11">
        <f>'Nilai Rapor 1-5 (Puluhan)'!CP45</f>
        <v>83.6</v>
      </c>
      <c r="N45" s="11">
        <f>'Nilai Rapor 1-5 (Puluhan)'!CX45</f>
        <v>79</v>
      </c>
      <c r="O45" s="11">
        <f>'Nilai Rapor 1-5 (Puluhan)'!DF45</f>
        <v>92.2</v>
      </c>
      <c r="P45" s="11">
        <f>'Nilai Rapor 1-5 (Puluhan)'!DN45</f>
        <v>91.6</v>
      </c>
      <c r="Q45" s="11">
        <f>'Nilai Rapor 1-5 (Puluhan)'!DV45</f>
        <v>76.599999999999994</v>
      </c>
      <c r="R45" s="11">
        <f>'Nilai Rapor 1-5 (Puluhan)'!ED45</f>
        <v>86</v>
      </c>
      <c r="S45" s="31"/>
      <c r="T45" s="11">
        <f t="shared" si="0"/>
        <v>92.800000000000011</v>
      </c>
      <c r="V45" s="20">
        <f>'Gabungan Nilai Ujian'!E45</f>
        <v>94</v>
      </c>
      <c r="W45" s="21" t="e">
        <f>'Gabungan Nilai Ujian'!H45</f>
        <v>#DIV/0!</v>
      </c>
      <c r="X45" s="21" t="e">
        <f>'Gabungan Nilai Ujian'!K45</f>
        <v>#DIV/0!</v>
      </c>
      <c r="Y45" s="21">
        <f>'Gabungan Nilai Ujian'!N45</f>
        <v>86.25</v>
      </c>
      <c r="Z45" s="21" t="e">
        <f>'Gabungan Nilai Ujian'!Q45</f>
        <v>#DIV/0!</v>
      </c>
      <c r="AA45" s="21">
        <f>'Gabungan Nilai Ujian'!T45</f>
        <v>80</v>
      </c>
      <c r="AB45" s="21" t="e">
        <f>'Gabungan Nilai Ujian'!W45</f>
        <v>#DIV/0!</v>
      </c>
      <c r="AC45" s="21">
        <f>'Gabungan Nilai Ujian'!Z45</f>
        <v>83.25</v>
      </c>
      <c r="AD45" s="21" t="e">
        <f>'Gabungan Nilai Ujian'!#REF!</f>
        <v>#REF!</v>
      </c>
      <c r="AE45" s="21">
        <f>'Gabungan Nilai Ujian'!AC45</f>
        <v>76</v>
      </c>
      <c r="AF45" s="21">
        <f>'Gabungan Nilai Ujian'!AF45</f>
        <v>93.75</v>
      </c>
      <c r="AG45" s="21">
        <f>'Gabungan Nilai Ujian'!AI45</f>
        <v>80.5</v>
      </c>
      <c r="AH45" s="21">
        <f>'Gabungan Nilai Ujian'!AL45</f>
        <v>88.75</v>
      </c>
      <c r="AI45" s="21" t="e">
        <f>'Gabungan Nilai Ujian'!AO45</f>
        <v>#DIV/0!</v>
      </c>
      <c r="AJ45" s="21">
        <f>'Gabungan Nilai Ujian'!AR45</f>
        <v>93.5</v>
      </c>
      <c r="AK45" s="22" t="e">
        <f>'Gabungan Nilai Ujian'!AU45</f>
        <v>#DIV/0!</v>
      </c>
      <c r="AM45" s="22" t="e">
        <f t="shared" si="1"/>
        <v>#DIV/0!</v>
      </c>
    </row>
    <row r="46" spans="1:39" x14ac:dyDescent="0.25">
      <c r="A46" s="96">
        <v>40</v>
      </c>
      <c r="B46" s="80" t="s">
        <v>159</v>
      </c>
      <c r="C46" s="11">
        <f>'Nilai Rapor 1-5 (Puluhan)'!N46</f>
        <v>92.2</v>
      </c>
      <c r="D46" s="11">
        <f>'Nilai Rapor 1-5 (Puluhan)'!V46</f>
        <v>91</v>
      </c>
      <c r="E46" s="11">
        <f>'Nilai Rapor 1-5 (Puluhan)'!AD46</f>
        <v>90</v>
      </c>
      <c r="F46" s="11">
        <f>'Nilai Rapor 1-5 (Puluhan)'!AL46</f>
        <v>79.599999999999994</v>
      </c>
      <c r="G46" s="11">
        <f>'Nilai Rapor 1-5 (Puluhan)'!AT46</f>
        <v>77</v>
      </c>
      <c r="H46" s="11">
        <f>'Nilai Rapor 1-5 (Puluhan)'!BB46</f>
        <v>79.2</v>
      </c>
      <c r="I46" s="11">
        <f>'Nilai Rapor 1-5 (Puluhan)'!BJ46</f>
        <v>82.6</v>
      </c>
      <c r="J46" s="11">
        <f>'Nilai Rapor 1-5 (Puluhan)'!BR46</f>
        <v>78.599999999999994</v>
      </c>
      <c r="K46" s="11" t="e">
        <f>'Nilai Rapor 1-5 (Puluhan)'!BZ46</f>
        <v>#DIV/0!</v>
      </c>
      <c r="L46" s="11">
        <f>'Nilai Rapor 1-5 (Puluhan)'!CH46</f>
        <v>85.6</v>
      </c>
      <c r="M46" s="11">
        <f>'Nilai Rapor 1-5 (Puluhan)'!CP46</f>
        <v>81.8</v>
      </c>
      <c r="N46" s="11">
        <f>'Nilai Rapor 1-5 (Puluhan)'!CX46</f>
        <v>77.400000000000006</v>
      </c>
      <c r="O46" s="11">
        <f>'Nilai Rapor 1-5 (Puluhan)'!DF46</f>
        <v>90.2</v>
      </c>
      <c r="P46" s="11">
        <f>'Nilai Rapor 1-5 (Puluhan)'!DN46</f>
        <v>89.4</v>
      </c>
      <c r="Q46" s="11">
        <f>'Nilai Rapor 1-5 (Puluhan)'!DV46</f>
        <v>74.2</v>
      </c>
      <c r="R46" s="11">
        <f>'Nilai Rapor 1-5 (Puluhan)'!ED46</f>
        <v>82.2</v>
      </c>
      <c r="S46" s="31"/>
      <c r="T46" s="11">
        <f t="shared" si="0"/>
        <v>90.699999999999989</v>
      </c>
      <c r="V46" s="20">
        <f>'Gabungan Nilai Ujian'!E46</f>
        <v>88.25</v>
      </c>
      <c r="W46" s="21" t="e">
        <f>'Gabungan Nilai Ujian'!H46</f>
        <v>#DIV/0!</v>
      </c>
      <c r="X46" s="21" t="e">
        <f>'Gabungan Nilai Ujian'!K46</f>
        <v>#DIV/0!</v>
      </c>
      <c r="Y46" s="21">
        <f>'Gabungan Nilai Ujian'!N46</f>
        <v>83.25</v>
      </c>
      <c r="Z46" s="21" t="e">
        <f>'Gabungan Nilai Ujian'!Q46</f>
        <v>#DIV/0!</v>
      </c>
      <c r="AA46" s="21">
        <f>'Gabungan Nilai Ujian'!T46</f>
        <v>83</v>
      </c>
      <c r="AB46" s="21" t="e">
        <f>'Gabungan Nilai Ujian'!W46</f>
        <v>#DIV/0!</v>
      </c>
      <c r="AC46" s="21">
        <f>'Gabungan Nilai Ujian'!Z46</f>
        <v>78.5</v>
      </c>
      <c r="AD46" s="21" t="e">
        <f>'Gabungan Nilai Ujian'!#REF!</f>
        <v>#REF!</v>
      </c>
      <c r="AE46" s="21">
        <f>'Gabungan Nilai Ujian'!AC46</f>
        <v>76</v>
      </c>
      <c r="AF46" s="21">
        <f>'Gabungan Nilai Ujian'!AF46</f>
        <v>93.75</v>
      </c>
      <c r="AG46" s="21">
        <f>'Gabungan Nilai Ujian'!AI46</f>
        <v>83.25</v>
      </c>
      <c r="AH46" s="21">
        <f>'Gabungan Nilai Ujian'!AL46</f>
        <v>87.75</v>
      </c>
      <c r="AI46" s="21" t="e">
        <f>'Gabungan Nilai Ujian'!AO46</f>
        <v>#DIV/0!</v>
      </c>
      <c r="AJ46" s="21">
        <f>'Gabungan Nilai Ujian'!AR46</f>
        <v>87.25</v>
      </c>
      <c r="AK46" s="22" t="e">
        <f>'Gabungan Nilai Ujian'!AU46</f>
        <v>#DIV/0!</v>
      </c>
      <c r="AM46" s="22" t="e">
        <f t="shared" si="1"/>
        <v>#DIV/0!</v>
      </c>
    </row>
    <row r="47" spans="1:39" x14ac:dyDescent="0.25">
      <c r="A47" s="96">
        <v>41</v>
      </c>
      <c r="B47" s="80" t="s">
        <v>160</v>
      </c>
      <c r="C47" s="11">
        <f>'Nilai Rapor 1-5 (Puluhan)'!N47</f>
        <v>85.6</v>
      </c>
      <c r="D47" s="11">
        <f>'Nilai Rapor 1-5 (Puluhan)'!V47</f>
        <v>81</v>
      </c>
      <c r="E47" s="11">
        <f>'Nilai Rapor 1-5 (Puluhan)'!AD47</f>
        <v>78.400000000000006</v>
      </c>
      <c r="F47" s="11">
        <f>'Nilai Rapor 1-5 (Puluhan)'!AL47</f>
        <v>76.599999999999994</v>
      </c>
      <c r="G47" s="11">
        <f>'Nilai Rapor 1-5 (Puluhan)'!AT47</f>
        <v>76.400000000000006</v>
      </c>
      <c r="H47" s="11">
        <f>'Nilai Rapor 1-5 (Puluhan)'!BB47</f>
        <v>77.8</v>
      </c>
      <c r="I47" s="11">
        <f>'Nilai Rapor 1-5 (Puluhan)'!BJ47</f>
        <v>78.8</v>
      </c>
      <c r="J47" s="11">
        <f>'Nilai Rapor 1-5 (Puluhan)'!BR47</f>
        <v>78.2</v>
      </c>
      <c r="K47" s="11" t="e">
        <f>'Nilai Rapor 1-5 (Puluhan)'!BZ47</f>
        <v>#DIV/0!</v>
      </c>
      <c r="L47" s="11">
        <f>'Nilai Rapor 1-5 (Puluhan)'!CH47</f>
        <v>83.2</v>
      </c>
      <c r="M47" s="11">
        <f>'Nilai Rapor 1-5 (Puluhan)'!CP47</f>
        <v>78.400000000000006</v>
      </c>
      <c r="N47" s="11">
        <f>'Nilai Rapor 1-5 (Puluhan)'!CX47</f>
        <v>77.8</v>
      </c>
      <c r="O47" s="11">
        <f>'Nilai Rapor 1-5 (Puluhan)'!DF47</f>
        <v>77</v>
      </c>
      <c r="P47" s="11">
        <f>'Nilai Rapor 1-5 (Puluhan)'!DN47</f>
        <v>80.2</v>
      </c>
      <c r="Q47" s="11">
        <f>'Nilai Rapor 1-5 (Puluhan)'!DV47</f>
        <v>77.8</v>
      </c>
      <c r="R47" s="11">
        <f>'Nilai Rapor 1-5 (Puluhan)'!ED47</f>
        <v>81.400000000000006</v>
      </c>
      <c r="S47" s="31"/>
      <c r="T47" s="11">
        <f t="shared" si="0"/>
        <v>80.95</v>
      </c>
      <c r="V47" s="20">
        <f>'Gabungan Nilai Ujian'!E47</f>
        <v>88.75</v>
      </c>
      <c r="W47" s="21" t="e">
        <f>'Gabungan Nilai Ujian'!H47</f>
        <v>#DIV/0!</v>
      </c>
      <c r="X47" s="21" t="e">
        <f>'Gabungan Nilai Ujian'!K47</f>
        <v>#DIV/0!</v>
      </c>
      <c r="Y47" s="21">
        <f>'Gabungan Nilai Ujian'!N47</f>
        <v>83.75</v>
      </c>
      <c r="Z47" s="21" t="e">
        <f>'Gabungan Nilai Ujian'!Q47</f>
        <v>#DIV/0!</v>
      </c>
      <c r="AA47" s="21">
        <f>'Gabungan Nilai Ujian'!T47</f>
        <v>82</v>
      </c>
      <c r="AB47" s="21" t="e">
        <f>'Gabungan Nilai Ujian'!W47</f>
        <v>#DIV/0!</v>
      </c>
      <c r="AC47" s="21">
        <f>'Gabungan Nilai Ujian'!Z47</f>
        <v>78</v>
      </c>
      <c r="AD47" s="21" t="e">
        <f>'Gabungan Nilai Ujian'!#REF!</f>
        <v>#REF!</v>
      </c>
      <c r="AE47" s="21">
        <f>'Gabungan Nilai Ujian'!AC47</f>
        <v>77.5</v>
      </c>
      <c r="AF47" s="21">
        <f>'Gabungan Nilai Ujian'!AF47</f>
        <v>88.75</v>
      </c>
      <c r="AG47" s="21">
        <f>'Gabungan Nilai Ujian'!AI47</f>
        <v>83.75</v>
      </c>
      <c r="AH47" s="21">
        <f>'Gabungan Nilai Ujian'!AL47</f>
        <v>84.5</v>
      </c>
      <c r="AI47" s="21" t="e">
        <f>'Gabungan Nilai Ujian'!AO47</f>
        <v>#DIV/0!</v>
      </c>
      <c r="AJ47" s="21">
        <f>'Gabungan Nilai Ujian'!AR47</f>
        <v>87</v>
      </c>
      <c r="AK47" s="22" t="e">
        <f>'Gabungan Nilai Ujian'!AU47</f>
        <v>#DIV/0!</v>
      </c>
      <c r="AM47" s="22" t="e">
        <f t="shared" si="1"/>
        <v>#DIV/0!</v>
      </c>
    </row>
    <row r="48" spans="1:39" x14ac:dyDescent="0.25">
      <c r="A48" s="96">
        <v>42</v>
      </c>
      <c r="B48" s="80" t="s">
        <v>161</v>
      </c>
      <c r="C48" s="11">
        <f>'Nilai Rapor 1-5 (Puluhan)'!N48</f>
        <v>90.8</v>
      </c>
      <c r="D48" s="11">
        <f>'Nilai Rapor 1-5 (Puluhan)'!V48</f>
        <v>90</v>
      </c>
      <c r="E48" s="11">
        <f>'Nilai Rapor 1-5 (Puluhan)'!AD48</f>
        <v>89.8</v>
      </c>
      <c r="F48" s="11">
        <f>'Nilai Rapor 1-5 (Puluhan)'!AL48</f>
        <v>77.400000000000006</v>
      </c>
      <c r="G48" s="11">
        <f>'Nilai Rapor 1-5 (Puluhan)'!AT48</f>
        <v>76.400000000000006</v>
      </c>
      <c r="H48" s="11">
        <f>'Nilai Rapor 1-5 (Puluhan)'!BB48</f>
        <v>77.8</v>
      </c>
      <c r="I48" s="11">
        <f>'Nilai Rapor 1-5 (Puluhan)'!BJ48</f>
        <v>77.8</v>
      </c>
      <c r="J48" s="11">
        <f>'Nilai Rapor 1-5 (Puluhan)'!BR48</f>
        <v>77.400000000000006</v>
      </c>
      <c r="K48" s="11" t="e">
        <f>'Nilai Rapor 1-5 (Puluhan)'!BZ48</f>
        <v>#DIV/0!</v>
      </c>
      <c r="L48" s="11">
        <f>'Nilai Rapor 1-5 (Puluhan)'!CH48</f>
        <v>84.6</v>
      </c>
      <c r="M48" s="11">
        <f>'Nilai Rapor 1-5 (Puluhan)'!CP48</f>
        <v>79.599999999999994</v>
      </c>
      <c r="N48" s="11">
        <f>'Nilai Rapor 1-5 (Puluhan)'!CX48</f>
        <v>74.8</v>
      </c>
      <c r="O48" s="11">
        <f>'Nilai Rapor 1-5 (Puluhan)'!DF48</f>
        <v>89.8</v>
      </c>
      <c r="P48" s="11">
        <f>'Nilai Rapor 1-5 (Puluhan)'!DN48</f>
        <v>87.8</v>
      </c>
      <c r="Q48" s="11">
        <f>'Nilai Rapor 1-5 (Puluhan)'!DV48</f>
        <v>75</v>
      </c>
      <c r="R48" s="11">
        <f>'Nilai Rapor 1-5 (Puluhan)'!ED48</f>
        <v>77</v>
      </c>
      <c r="S48" s="31"/>
      <c r="T48" s="11">
        <f t="shared" si="0"/>
        <v>89.600000000000009</v>
      </c>
      <c r="V48" s="20">
        <f>'Gabungan Nilai Ujian'!E48</f>
        <v>86.25</v>
      </c>
      <c r="W48" s="21" t="e">
        <f>'Gabungan Nilai Ujian'!H48</f>
        <v>#DIV/0!</v>
      </c>
      <c r="X48" s="21" t="e">
        <f>'Gabungan Nilai Ujian'!K48</f>
        <v>#DIV/0!</v>
      </c>
      <c r="Y48" s="21">
        <f>'Gabungan Nilai Ujian'!N48</f>
        <v>81</v>
      </c>
      <c r="Z48" s="21" t="e">
        <f>'Gabungan Nilai Ujian'!Q48</f>
        <v>#DIV/0!</v>
      </c>
      <c r="AA48" s="21">
        <f>'Gabungan Nilai Ujian'!T48</f>
        <v>79</v>
      </c>
      <c r="AB48" s="21" t="e">
        <f>'Gabungan Nilai Ujian'!W48</f>
        <v>#DIV/0!</v>
      </c>
      <c r="AC48" s="21">
        <f>'Gabungan Nilai Ujian'!Z48</f>
        <v>76.5</v>
      </c>
      <c r="AD48" s="21" t="e">
        <f>'Gabungan Nilai Ujian'!#REF!</f>
        <v>#REF!</v>
      </c>
      <c r="AE48" s="21">
        <f>'Gabungan Nilai Ujian'!AC48</f>
        <v>76.5</v>
      </c>
      <c r="AF48" s="21">
        <f>'Gabungan Nilai Ujian'!AF48</f>
        <v>88.75</v>
      </c>
      <c r="AG48" s="21">
        <f>'Gabungan Nilai Ujian'!AI48</f>
        <v>81</v>
      </c>
      <c r="AH48" s="21">
        <f>'Gabungan Nilai Ujian'!AL48</f>
        <v>78.75</v>
      </c>
      <c r="AI48" s="21" t="e">
        <f>'Gabungan Nilai Ujian'!AO48</f>
        <v>#DIV/0!</v>
      </c>
      <c r="AJ48" s="21">
        <f>'Gabungan Nilai Ujian'!AR48</f>
        <v>87.25</v>
      </c>
      <c r="AK48" s="22" t="e">
        <f>'Gabungan Nilai Ujian'!AU48</f>
        <v>#DIV/0!</v>
      </c>
      <c r="AM48" s="22" t="e">
        <f t="shared" si="1"/>
        <v>#DIV/0!</v>
      </c>
    </row>
    <row r="49" spans="1:39" x14ac:dyDescent="0.25">
      <c r="A49" s="96">
        <v>43</v>
      </c>
      <c r="B49" s="85" t="s">
        <v>162</v>
      </c>
      <c r="C49" s="11">
        <f>'Nilai Rapor 1-5 (Puluhan)'!N49</f>
        <v>92.8</v>
      </c>
      <c r="D49" s="11">
        <f>'Nilai Rapor 1-5 (Puluhan)'!V49</f>
        <v>92.8</v>
      </c>
      <c r="E49" s="11">
        <f>'Nilai Rapor 1-5 (Puluhan)'!AD49</f>
        <v>92.4</v>
      </c>
      <c r="F49" s="11">
        <f>'Nilai Rapor 1-5 (Puluhan)'!AL49</f>
        <v>80.2</v>
      </c>
      <c r="G49" s="11">
        <f>'Nilai Rapor 1-5 (Puluhan)'!AT49</f>
        <v>78.2</v>
      </c>
      <c r="H49" s="11">
        <f>'Nilai Rapor 1-5 (Puluhan)'!BB49</f>
        <v>78.8</v>
      </c>
      <c r="I49" s="11">
        <f>'Nilai Rapor 1-5 (Puluhan)'!BJ49</f>
        <v>79.8</v>
      </c>
      <c r="J49" s="11">
        <f>'Nilai Rapor 1-5 (Puluhan)'!BR49</f>
        <v>80.2</v>
      </c>
      <c r="K49" s="11" t="e">
        <f>'Nilai Rapor 1-5 (Puluhan)'!BZ49</f>
        <v>#DIV/0!</v>
      </c>
      <c r="L49" s="11">
        <f>'Nilai Rapor 1-5 (Puluhan)'!CH49</f>
        <v>90.8</v>
      </c>
      <c r="M49" s="11">
        <f>'Nilai Rapor 1-5 (Puluhan)'!CP49</f>
        <v>80.599999999999994</v>
      </c>
      <c r="N49" s="11">
        <f>'Nilai Rapor 1-5 (Puluhan)'!CX49</f>
        <v>75.8</v>
      </c>
      <c r="O49" s="11">
        <f>'Nilai Rapor 1-5 (Puluhan)'!DF49</f>
        <v>91.4</v>
      </c>
      <c r="P49" s="11">
        <f>'Nilai Rapor 1-5 (Puluhan)'!DN49</f>
        <v>90</v>
      </c>
      <c r="Q49" s="11">
        <f>'Nilai Rapor 1-5 (Puluhan)'!DV49</f>
        <v>73.8</v>
      </c>
      <c r="R49" s="11">
        <f>'Nilai Rapor 1-5 (Puluhan)'!ED49</f>
        <v>80.2</v>
      </c>
      <c r="S49" s="31"/>
      <c r="T49" s="11">
        <f t="shared" si="0"/>
        <v>91.75</v>
      </c>
      <c r="V49" s="20">
        <f>'Gabungan Nilai Ujian'!E49</f>
        <v>87.5</v>
      </c>
      <c r="W49" s="21" t="e">
        <f>'Gabungan Nilai Ujian'!H49</f>
        <v>#DIV/0!</v>
      </c>
      <c r="X49" s="21" t="e">
        <f>'Gabungan Nilai Ujian'!K49</f>
        <v>#DIV/0!</v>
      </c>
      <c r="Y49" s="21">
        <f>'Gabungan Nilai Ujian'!N49</f>
        <v>81</v>
      </c>
      <c r="Z49" s="21" t="e">
        <f>'Gabungan Nilai Ujian'!Q49</f>
        <v>#DIV/0!</v>
      </c>
      <c r="AA49" s="21">
        <f>'Gabungan Nilai Ujian'!T49</f>
        <v>83</v>
      </c>
      <c r="AB49" s="21" t="e">
        <f>'Gabungan Nilai Ujian'!W49</f>
        <v>#DIV/0!</v>
      </c>
      <c r="AC49" s="21">
        <f>'Gabungan Nilai Ujian'!Z49</f>
        <v>80.25</v>
      </c>
      <c r="AD49" s="21" t="e">
        <f>'Gabungan Nilai Ujian'!#REF!</f>
        <v>#REF!</v>
      </c>
      <c r="AE49" s="21">
        <f>'Gabungan Nilai Ujian'!AC49</f>
        <v>76.5</v>
      </c>
      <c r="AF49" s="21">
        <f>'Gabungan Nilai Ujian'!AF49</f>
        <v>93.75</v>
      </c>
      <c r="AG49" s="21">
        <f>'Gabungan Nilai Ujian'!AI49</f>
        <v>81</v>
      </c>
      <c r="AH49" s="21">
        <f>'Gabungan Nilai Ujian'!AL49</f>
        <v>78.75</v>
      </c>
      <c r="AI49" s="21" t="e">
        <f>'Gabungan Nilai Ujian'!AO49</f>
        <v>#DIV/0!</v>
      </c>
      <c r="AJ49" s="21">
        <f>'Gabungan Nilai Ujian'!AR49</f>
        <v>87.25</v>
      </c>
      <c r="AK49" s="22" t="e">
        <f>'Gabungan Nilai Ujian'!AU49</f>
        <v>#DIV/0!</v>
      </c>
      <c r="AM49" s="22" t="e">
        <f t="shared" si="1"/>
        <v>#DIV/0!</v>
      </c>
    </row>
    <row r="50" spans="1:39" x14ac:dyDescent="0.25">
      <c r="A50" s="96">
        <v>44</v>
      </c>
      <c r="B50" s="80" t="s">
        <v>163</v>
      </c>
      <c r="C50" s="11">
        <f>'Nilai Rapor 1-5 (Puluhan)'!N50</f>
        <v>82.2</v>
      </c>
      <c r="D50" s="11">
        <f>'Nilai Rapor 1-5 (Puluhan)'!V50</f>
        <v>79.400000000000006</v>
      </c>
      <c r="E50" s="11">
        <f>'Nilai Rapor 1-5 (Puluhan)'!AD50</f>
        <v>79.2</v>
      </c>
      <c r="F50" s="11">
        <f>'Nilai Rapor 1-5 (Puluhan)'!AL50</f>
        <v>78.2</v>
      </c>
      <c r="G50" s="11">
        <f>'Nilai Rapor 1-5 (Puluhan)'!AT50</f>
        <v>77.8</v>
      </c>
      <c r="H50" s="11">
        <f>'Nilai Rapor 1-5 (Puluhan)'!BB50</f>
        <v>78.599999999999994</v>
      </c>
      <c r="I50" s="11">
        <f>'Nilai Rapor 1-5 (Puluhan)'!BJ50</f>
        <v>79</v>
      </c>
      <c r="J50" s="11">
        <f>'Nilai Rapor 1-5 (Puluhan)'!BR50</f>
        <v>78.599999999999994</v>
      </c>
      <c r="K50" s="11" t="e">
        <f>'Nilai Rapor 1-5 (Puluhan)'!BZ50</f>
        <v>#DIV/0!</v>
      </c>
      <c r="L50" s="11">
        <f>'Nilai Rapor 1-5 (Puluhan)'!CH50</f>
        <v>84.4</v>
      </c>
      <c r="M50" s="11">
        <f>'Nilai Rapor 1-5 (Puluhan)'!CP50</f>
        <v>80.8</v>
      </c>
      <c r="N50" s="11">
        <f>'Nilai Rapor 1-5 (Puluhan)'!CX50</f>
        <v>76</v>
      </c>
      <c r="O50" s="11">
        <f>'Nilai Rapor 1-5 (Puluhan)'!DF50</f>
        <v>80.8</v>
      </c>
      <c r="P50" s="11">
        <f>'Nilai Rapor 1-5 (Puluhan)'!DN50</f>
        <v>77.2</v>
      </c>
      <c r="Q50" s="11">
        <f>'Nilai Rapor 1-5 (Puluhan)'!DV50</f>
        <v>75</v>
      </c>
      <c r="R50" s="11">
        <f>'Nilai Rapor 1-5 (Puluhan)'!ED50</f>
        <v>78.2</v>
      </c>
      <c r="S50" s="31"/>
      <c r="T50" s="11">
        <f t="shared" si="0"/>
        <v>79.900000000000006</v>
      </c>
      <c r="V50" s="20">
        <f>'Gabungan Nilai Ujian'!E50</f>
        <v>85.75</v>
      </c>
      <c r="W50" s="21" t="e">
        <f>'Gabungan Nilai Ujian'!H50</f>
        <v>#DIV/0!</v>
      </c>
      <c r="X50" s="21" t="e">
        <f>'Gabungan Nilai Ujian'!K50</f>
        <v>#DIV/0!</v>
      </c>
      <c r="Y50" s="21">
        <f>'Gabungan Nilai Ujian'!N50</f>
        <v>80</v>
      </c>
      <c r="Z50" s="21" t="e">
        <f>'Gabungan Nilai Ujian'!Q50</f>
        <v>#DIV/0!</v>
      </c>
      <c r="AA50" s="21">
        <f>'Gabungan Nilai Ujian'!T50</f>
        <v>79</v>
      </c>
      <c r="AB50" s="21" t="e">
        <f>'Gabungan Nilai Ujian'!W50</f>
        <v>#DIV/0!</v>
      </c>
      <c r="AC50" s="21">
        <f>'Gabungan Nilai Ujian'!Z50</f>
        <v>79.75</v>
      </c>
      <c r="AD50" s="21" t="e">
        <f>'Gabungan Nilai Ujian'!#REF!</f>
        <v>#REF!</v>
      </c>
      <c r="AE50" s="21">
        <f>'Gabungan Nilai Ujian'!AC50</f>
        <v>76</v>
      </c>
      <c r="AF50" s="21">
        <f>'Gabungan Nilai Ujian'!AF50</f>
        <v>93.75</v>
      </c>
      <c r="AG50" s="21">
        <f>'Gabungan Nilai Ujian'!AI50</f>
        <v>80</v>
      </c>
      <c r="AH50" s="21">
        <f>'Gabungan Nilai Ujian'!AL50</f>
        <v>80</v>
      </c>
      <c r="AI50" s="21" t="e">
        <f>'Gabungan Nilai Ujian'!AO50</f>
        <v>#DIV/0!</v>
      </c>
      <c r="AJ50" s="21">
        <f>'Gabungan Nilai Ujian'!AR50</f>
        <v>85</v>
      </c>
      <c r="AK50" s="22" t="e">
        <f>'Gabungan Nilai Ujian'!AU50</f>
        <v>#DIV/0!</v>
      </c>
      <c r="AM50" s="22" t="e">
        <f t="shared" si="1"/>
        <v>#DIV/0!</v>
      </c>
    </row>
    <row r="51" spans="1:39" x14ac:dyDescent="0.25">
      <c r="A51" s="96">
        <v>45</v>
      </c>
      <c r="B51" s="80" t="s">
        <v>164</v>
      </c>
      <c r="C51" s="11">
        <f>'Nilai Rapor 1-5 (Puluhan)'!N51</f>
        <v>92.2</v>
      </c>
      <c r="D51" s="11">
        <f>'Nilai Rapor 1-5 (Puluhan)'!V51</f>
        <v>92.2</v>
      </c>
      <c r="E51" s="11">
        <f>'Nilai Rapor 1-5 (Puluhan)'!AD51</f>
        <v>91.6</v>
      </c>
      <c r="F51" s="11">
        <f>'Nilai Rapor 1-5 (Puluhan)'!AL51</f>
        <v>88.2</v>
      </c>
      <c r="G51" s="11">
        <f>'Nilai Rapor 1-5 (Puluhan)'!AT51</f>
        <v>85.8</v>
      </c>
      <c r="H51" s="11">
        <f>'Nilai Rapor 1-5 (Puluhan)'!BB51</f>
        <v>87.8</v>
      </c>
      <c r="I51" s="11">
        <f>'Nilai Rapor 1-5 (Puluhan)'!BJ51</f>
        <v>88.8</v>
      </c>
      <c r="J51" s="11">
        <f>'Nilai Rapor 1-5 (Puluhan)'!BR51</f>
        <v>86</v>
      </c>
      <c r="K51" s="11" t="e">
        <f>'Nilai Rapor 1-5 (Puluhan)'!BZ51</f>
        <v>#DIV/0!</v>
      </c>
      <c r="L51" s="11">
        <f>'Nilai Rapor 1-5 (Puluhan)'!CH51</f>
        <v>89.2</v>
      </c>
      <c r="M51" s="11">
        <f>'Nilai Rapor 1-5 (Puluhan)'!CP51</f>
        <v>85.2</v>
      </c>
      <c r="N51" s="11">
        <f>'Nilai Rapor 1-5 (Puluhan)'!CX51</f>
        <v>86.8</v>
      </c>
      <c r="O51" s="11">
        <f>'Nilai Rapor 1-5 (Puluhan)'!DF51</f>
        <v>92.2</v>
      </c>
      <c r="P51" s="11">
        <f>'Nilai Rapor 1-5 (Puluhan)'!DN51</f>
        <v>92.6</v>
      </c>
      <c r="Q51" s="11">
        <f>'Nilai Rapor 1-5 (Puluhan)'!DV51</f>
        <v>75</v>
      </c>
      <c r="R51" s="11">
        <f>'Nilai Rapor 1-5 (Puluhan)'!ED51</f>
        <v>90.6</v>
      </c>
      <c r="S51" s="31"/>
      <c r="T51" s="11">
        <f t="shared" si="0"/>
        <v>92.300000000000011</v>
      </c>
      <c r="V51" s="20">
        <f>'Gabungan Nilai Ujian'!E51</f>
        <v>94.5</v>
      </c>
      <c r="W51" s="21" t="e">
        <f>'Gabungan Nilai Ujian'!H51</f>
        <v>#DIV/0!</v>
      </c>
      <c r="X51" s="21" t="e">
        <f>'Gabungan Nilai Ujian'!K51</f>
        <v>#DIV/0!</v>
      </c>
      <c r="Y51" s="21">
        <f>'Gabungan Nilai Ujian'!N51</f>
        <v>83.75</v>
      </c>
      <c r="Z51" s="21" t="e">
        <f>'Gabungan Nilai Ujian'!Q51</f>
        <v>#DIV/0!</v>
      </c>
      <c r="AA51" s="21">
        <f>'Gabungan Nilai Ujian'!T51</f>
        <v>85</v>
      </c>
      <c r="AB51" s="21" t="e">
        <f>'Gabungan Nilai Ujian'!W51</f>
        <v>#DIV/0!</v>
      </c>
      <c r="AC51" s="21">
        <f>'Gabungan Nilai Ujian'!Z51</f>
        <v>86.25</v>
      </c>
      <c r="AD51" s="21" t="e">
        <f>'Gabungan Nilai Ujian'!#REF!</f>
        <v>#REF!</v>
      </c>
      <c r="AE51" s="21">
        <f>'Gabungan Nilai Ujian'!AC51</f>
        <v>76.5</v>
      </c>
      <c r="AF51" s="21">
        <f>'Gabungan Nilai Ujian'!AF51</f>
        <v>88.75</v>
      </c>
      <c r="AG51" s="21">
        <f>'Gabungan Nilai Ujian'!AI51</f>
        <v>83.75</v>
      </c>
      <c r="AH51" s="21">
        <f>'Gabungan Nilai Ujian'!AL51</f>
        <v>80</v>
      </c>
      <c r="AI51" s="21" t="e">
        <f>'Gabungan Nilai Ujian'!AO51</f>
        <v>#DIV/0!</v>
      </c>
      <c r="AJ51" s="21">
        <f>'Gabungan Nilai Ujian'!AR51</f>
        <v>89.75</v>
      </c>
      <c r="AK51" s="22" t="e">
        <f>'Gabungan Nilai Ujian'!AU51</f>
        <v>#DIV/0!</v>
      </c>
      <c r="AM51" s="22" t="e">
        <f t="shared" si="1"/>
        <v>#DIV/0!</v>
      </c>
    </row>
  </sheetData>
  <sortState xmlns:xlrd2="http://schemas.microsoft.com/office/spreadsheetml/2017/richdata2" ref="A7:B65">
    <sortCondition ref="A7:A65"/>
  </sortState>
  <mergeCells count="38">
    <mergeCell ref="Q4:Q6"/>
    <mergeCell ref="AG4:AG6"/>
    <mergeCell ref="AH4:AH6"/>
    <mergeCell ref="AI4:AI6"/>
    <mergeCell ref="AJ4:AJ6"/>
    <mergeCell ref="AD4:AD6"/>
    <mergeCell ref="C2:R2"/>
    <mergeCell ref="V2:AK2"/>
    <mergeCell ref="C4:C6"/>
    <mergeCell ref="D4:D6"/>
    <mergeCell ref="E4:E6"/>
    <mergeCell ref="F4:F6"/>
    <mergeCell ref="G4:G6"/>
    <mergeCell ref="V4:V6"/>
    <mergeCell ref="W4:W6"/>
    <mergeCell ref="X4:X6"/>
    <mergeCell ref="R4:R6"/>
    <mergeCell ref="Y4:Y6"/>
    <mergeCell ref="Z4:Z6"/>
    <mergeCell ref="AA4:AA6"/>
    <mergeCell ref="P4:P6"/>
    <mergeCell ref="AK4:AK6"/>
    <mergeCell ref="AM4:AM6"/>
    <mergeCell ref="H4:H6"/>
    <mergeCell ref="I4:I6"/>
    <mergeCell ref="A4:A6"/>
    <mergeCell ref="B4:B6"/>
    <mergeCell ref="AE4:AE6"/>
    <mergeCell ref="L4:L6"/>
    <mergeCell ref="M4:M6"/>
    <mergeCell ref="T4:T6"/>
    <mergeCell ref="AF4:AF6"/>
    <mergeCell ref="J4:J6"/>
    <mergeCell ref="K4:K6"/>
    <mergeCell ref="AB4:AB6"/>
    <mergeCell ref="AC4:AC6"/>
    <mergeCell ref="N4:N6"/>
    <mergeCell ref="O4:O6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2:V56"/>
  <sheetViews>
    <sheetView zoomScale="80" zoomScaleNormal="8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U8" sqref="U8"/>
    </sheetView>
  </sheetViews>
  <sheetFormatPr defaultRowHeight="15" x14ac:dyDescent="0.25"/>
  <cols>
    <col min="2" max="2" width="28.5703125" bestFit="1" customWidth="1"/>
    <col min="3" max="20" width="11" customWidth="1"/>
    <col min="22" max="22" width="11" customWidth="1"/>
  </cols>
  <sheetData>
    <row r="2" spans="1:22" ht="18.75" x14ac:dyDescent="0.25">
      <c r="A2" s="184" t="s">
        <v>56</v>
      </c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/>
      <c r="N2" s="184"/>
      <c r="O2" s="184"/>
      <c r="P2" s="184"/>
      <c r="Q2" s="184"/>
      <c r="R2" s="184"/>
      <c r="S2" s="184"/>
      <c r="T2" s="184"/>
    </row>
    <row r="3" spans="1:22" x14ac:dyDescent="0.25">
      <c r="E3" t="s">
        <v>57</v>
      </c>
      <c r="G3" t="s">
        <v>57</v>
      </c>
      <c r="H3" t="s">
        <v>57</v>
      </c>
      <c r="I3" t="s">
        <v>57</v>
      </c>
      <c r="J3" t="s">
        <v>57</v>
      </c>
      <c r="K3" t="s">
        <v>57</v>
      </c>
      <c r="L3" t="s">
        <v>57</v>
      </c>
      <c r="M3" t="s">
        <v>57</v>
      </c>
      <c r="P3" t="s">
        <v>57</v>
      </c>
      <c r="Q3" t="s">
        <v>57</v>
      </c>
    </row>
    <row r="4" spans="1:22" x14ac:dyDescent="0.25">
      <c r="A4" s="183" t="s">
        <v>16</v>
      </c>
      <c r="B4" s="183" t="s">
        <v>17</v>
      </c>
      <c r="C4" s="183" t="s">
        <v>59</v>
      </c>
      <c r="D4" s="183" t="s">
        <v>1</v>
      </c>
      <c r="E4" s="183" t="s">
        <v>0</v>
      </c>
      <c r="F4" s="183" t="s">
        <v>2</v>
      </c>
      <c r="G4" s="183" t="s">
        <v>3</v>
      </c>
      <c r="H4" s="183" t="s">
        <v>4</v>
      </c>
      <c r="I4" s="183" t="s">
        <v>5</v>
      </c>
      <c r="J4" s="183" t="s">
        <v>6</v>
      </c>
      <c r="K4" s="183" t="s">
        <v>8</v>
      </c>
      <c r="L4" s="183" t="s">
        <v>9</v>
      </c>
      <c r="M4" s="183" t="s">
        <v>10</v>
      </c>
      <c r="N4" s="183" t="s">
        <v>11</v>
      </c>
      <c r="O4" s="183" t="s">
        <v>12</v>
      </c>
      <c r="P4" s="183" t="s">
        <v>13</v>
      </c>
      <c r="Q4" s="183" t="s">
        <v>14</v>
      </c>
      <c r="R4" s="183" t="s">
        <v>22</v>
      </c>
      <c r="S4" s="183" t="s">
        <v>26</v>
      </c>
      <c r="T4" s="183" t="s">
        <v>23</v>
      </c>
      <c r="V4" s="182" t="s">
        <v>54</v>
      </c>
    </row>
    <row r="5" spans="1:22" x14ac:dyDescent="0.25">
      <c r="A5" s="183"/>
      <c r="B5" s="183"/>
      <c r="C5" s="183"/>
      <c r="D5" s="183"/>
      <c r="E5" s="183"/>
      <c r="F5" s="183"/>
      <c r="G5" s="183"/>
      <c r="H5" s="183"/>
      <c r="I5" s="183"/>
      <c r="J5" s="183"/>
      <c r="K5" s="183"/>
      <c r="L5" s="183"/>
      <c r="M5" s="183"/>
      <c r="N5" s="183"/>
      <c r="O5" s="183"/>
      <c r="P5" s="183"/>
      <c r="Q5" s="183" t="s">
        <v>21</v>
      </c>
      <c r="R5" s="183"/>
      <c r="S5" s="183"/>
      <c r="T5" s="183"/>
      <c r="V5" s="182" t="s">
        <v>21</v>
      </c>
    </row>
    <row r="6" spans="1:22" x14ac:dyDescent="0.25">
      <c r="A6" s="183"/>
      <c r="B6" s="183"/>
      <c r="C6" s="183"/>
      <c r="D6" s="183" t="s">
        <v>21</v>
      </c>
      <c r="E6" s="183" t="s">
        <v>21</v>
      </c>
      <c r="F6" s="183" t="s">
        <v>21</v>
      </c>
      <c r="G6" s="183" t="s">
        <v>21</v>
      </c>
      <c r="H6" s="183" t="s">
        <v>21</v>
      </c>
      <c r="I6" s="183" t="s">
        <v>21</v>
      </c>
      <c r="J6" s="183" t="s">
        <v>21</v>
      </c>
      <c r="K6" s="183" t="s">
        <v>21</v>
      </c>
      <c r="L6" s="183" t="s">
        <v>21</v>
      </c>
      <c r="M6" s="183" t="s">
        <v>21</v>
      </c>
      <c r="N6" s="183" t="s">
        <v>21</v>
      </c>
      <c r="O6" s="183" t="s">
        <v>21</v>
      </c>
      <c r="P6" s="183" t="s">
        <v>21</v>
      </c>
      <c r="Q6" s="183"/>
      <c r="R6" s="183"/>
      <c r="S6" s="183"/>
      <c r="T6" s="183"/>
      <c r="V6" s="182"/>
    </row>
    <row r="7" spans="1:22" s="6" customFormat="1" ht="18" customHeight="1" x14ac:dyDescent="0.25">
      <c r="A7" s="99">
        <v>1</v>
      </c>
      <c r="B7" s="103" t="s">
        <v>93</v>
      </c>
      <c r="C7" s="100">
        <f>SUM('Nilai Rata rata'!C7*50%+'Nilai Rata rata'!V7*50%)</f>
        <v>88.65</v>
      </c>
      <c r="D7" s="100" t="e">
        <f>SUM('Nilai Rata rata'!D7*50%+'Nilai Rata rata'!W7*50%)</f>
        <v>#DIV/0!</v>
      </c>
      <c r="E7" s="100" t="e">
        <f>SUM('Nilai Rata rata'!E7*50%+'Nilai Rata rata'!X7*50%)</f>
        <v>#DIV/0!</v>
      </c>
      <c r="F7" s="100">
        <f>SUM('Nilai Rata rata'!F7*50%+'Nilai Rata rata'!Y7*50%)</f>
        <v>78.650000000000006</v>
      </c>
      <c r="G7" s="100" t="e">
        <f>SUM('Nilai Rata rata'!G7*50%+'Nilai Rata rata'!Z7*50%)</f>
        <v>#DIV/0!</v>
      </c>
      <c r="H7" s="100">
        <f>SUM('Nilai Rata rata'!H7*50%+'Nilai Rata rata'!AA7*50%)</f>
        <v>78.400000000000006</v>
      </c>
      <c r="I7" s="100" t="e">
        <f>SUM('Nilai Rata rata'!I7*50%+'Nilai Rata rata'!AB7*50%)</f>
        <v>#DIV/0!</v>
      </c>
      <c r="J7" s="100">
        <f>SUM('Nilai Rata rata'!J7*50%+'Nilai Rata rata'!AC7*50%)</f>
        <v>78.45</v>
      </c>
      <c r="K7" s="100">
        <f>SUM('Nilai Rata rata'!L7*50%+'Nilai Rata rata'!AE7*50%)</f>
        <v>81.900000000000006</v>
      </c>
      <c r="L7" s="100">
        <f>SUM('Nilai Rata rata'!M7*50%+'Nilai Rata rata'!AF7*50%)</f>
        <v>85.1</v>
      </c>
      <c r="M7" s="100">
        <f>SUM('Nilai Rata rata'!N7*50%+'Nilai Rata rata'!AG7*50%)</f>
        <v>78.2</v>
      </c>
      <c r="N7" s="100">
        <f>SUM('Nilai Rata rata'!O7*50%+'Nilai Rata rata'!AH7*50%)</f>
        <v>86.95</v>
      </c>
      <c r="O7" s="100" t="e">
        <f>SUM('Nilai Rata rata'!P7*50%+'Nilai Rata rata'!AI7*50%)</f>
        <v>#DIV/0!</v>
      </c>
      <c r="P7" s="100">
        <f>SUM('Nilai Rata rata'!Q7*50%+'Nilai Rata rata'!AJ7*50%)</f>
        <v>80.025000000000006</v>
      </c>
      <c r="Q7" s="100" t="e">
        <f>SUM('Nilai Rata rata'!R7*50%+'Nilai Rata rata'!AK7*50%)</f>
        <v>#DIV/0!</v>
      </c>
      <c r="R7" s="100" t="e">
        <f t="shared" ref="R7" si="0">SUM(C7:Q7)</f>
        <v>#DIV/0!</v>
      </c>
      <c r="S7" s="100" t="e">
        <f t="shared" ref="S7" si="1">AVERAGE(C7:Q7)</f>
        <v>#DIV/0!</v>
      </c>
      <c r="T7" s="101" t="e">
        <f>RANK(S7,$S$7:$S$51)</f>
        <v>#DIV/0!</v>
      </c>
      <c r="U7" s="78" t="e">
        <f>AVERAGE(V7,E7,F7,G7,H7,I7,J7,K7,L7,M7)</f>
        <v>#DIV/0!</v>
      </c>
      <c r="V7" s="102" t="e">
        <f>SUM('Nilai Rata rata'!T7*50%+'Nilai Rata rata'!AM7*50%)</f>
        <v>#DIV/0!</v>
      </c>
    </row>
    <row r="8" spans="1:22" s="6" customFormat="1" ht="18" customHeight="1" x14ac:dyDescent="0.25">
      <c r="A8" s="18">
        <v>2</v>
      </c>
      <c r="B8" s="104" t="s">
        <v>94</v>
      </c>
      <c r="C8" s="100">
        <f>SUM('Nilai Rata rata'!C8*50%+'Nilai Rata rata'!V8*50%)</f>
        <v>87.5</v>
      </c>
      <c r="D8" s="100" t="e">
        <f>SUM('Nilai Rata rata'!D8*50%+'Nilai Rata rata'!W8*50%)</f>
        <v>#DIV/0!</v>
      </c>
      <c r="E8" s="100" t="e">
        <f>SUM('Nilai Rata rata'!E8*50%+'Nilai Rata rata'!X8*50%)</f>
        <v>#DIV/0!</v>
      </c>
      <c r="F8" s="100">
        <f>SUM('Nilai Rata rata'!F8*50%+'Nilai Rata rata'!Y8*50%)</f>
        <v>79.05</v>
      </c>
      <c r="G8" s="100" t="e">
        <f>SUM('Nilai Rata rata'!G8*50%+'Nilai Rata rata'!Z8*50%)</f>
        <v>#DIV/0!</v>
      </c>
      <c r="H8" s="100">
        <f>SUM('Nilai Rata rata'!H8*50%+'Nilai Rata rata'!AA8*50%)</f>
        <v>79.2</v>
      </c>
      <c r="I8" s="100" t="e">
        <f>SUM('Nilai Rata rata'!I8*50%+'Nilai Rata rata'!AB8*50%)</f>
        <v>#DIV/0!</v>
      </c>
      <c r="J8" s="100">
        <f>SUM('Nilai Rata rata'!J8*50%+'Nilai Rata rata'!AC8*50%)</f>
        <v>77.75</v>
      </c>
      <c r="K8" s="100">
        <f>SUM('Nilai Rata rata'!L8*50%+'Nilai Rata rata'!AE8*50%)</f>
        <v>83.5</v>
      </c>
      <c r="L8" s="100">
        <f>SUM('Nilai Rata rata'!M8*50%+'Nilai Rata rata'!AF8*50%)</f>
        <v>84.474999999999994</v>
      </c>
      <c r="M8" s="100">
        <f>SUM('Nilai Rata rata'!N8*50%+'Nilai Rata rata'!AG8*50%)</f>
        <v>77.5</v>
      </c>
      <c r="N8" s="100">
        <f>SUM('Nilai Rata rata'!O8*50%+'Nilai Rata rata'!AH8*50%)</f>
        <v>81.900000000000006</v>
      </c>
      <c r="O8" s="100" t="e">
        <f>SUM('Nilai Rata rata'!P8*50%+'Nilai Rata rata'!AI8*50%)</f>
        <v>#DIV/0!</v>
      </c>
      <c r="P8" s="100">
        <f>SUM('Nilai Rata rata'!Q8*50%+'Nilai Rata rata'!AJ8*50%)</f>
        <v>80.575000000000003</v>
      </c>
      <c r="Q8" s="100" t="e">
        <f>SUM('Nilai Rata rata'!R8*50%+'Nilai Rata rata'!AK8*50%)</f>
        <v>#DIV/0!</v>
      </c>
      <c r="R8" s="100" t="e">
        <f t="shared" ref="R8:R51" si="2">SUM(C8:Q8)</f>
        <v>#DIV/0!</v>
      </c>
      <c r="S8" s="100" t="e">
        <f t="shared" ref="S8:S51" si="3">AVERAGE(C8:Q8)</f>
        <v>#DIV/0!</v>
      </c>
      <c r="T8" s="98" t="e">
        <f t="shared" ref="T8:T51" si="4">RANK(S8,$S$7:$S$51)</f>
        <v>#DIV/0!</v>
      </c>
      <c r="U8" s="78" t="e">
        <f>AVERAGE(V8,E8,F8,G8,H8,I8,J8,#REF!,K8,L8,M8)</f>
        <v>#REF!</v>
      </c>
      <c r="V8" s="102" t="e">
        <f>SUM('Nilai Rata rata'!T8*50%+'Nilai Rata rata'!AM8*50%)</f>
        <v>#DIV/0!</v>
      </c>
    </row>
    <row r="9" spans="1:22" s="6" customFormat="1" ht="18" customHeight="1" x14ac:dyDescent="0.25">
      <c r="A9" s="7">
        <v>3</v>
      </c>
      <c r="B9" s="104" t="s">
        <v>95</v>
      </c>
      <c r="C9" s="100">
        <f>SUM('Nilai Rata rata'!C9*50%+'Nilai Rata rata'!V9*50%)</f>
        <v>92.424999999999997</v>
      </c>
      <c r="D9" s="100" t="e">
        <f>SUM('Nilai Rata rata'!D9*50%+'Nilai Rata rata'!W9*50%)</f>
        <v>#DIV/0!</v>
      </c>
      <c r="E9" s="100" t="e">
        <f>SUM('Nilai Rata rata'!E9*50%+'Nilai Rata rata'!X9*50%)</f>
        <v>#DIV/0!</v>
      </c>
      <c r="F9" s="100">
        <f>SUM('Nilai Rata rata'!F9*50%+'Nilai Rata rata'!Y9*50%)</f>
        <v>88.85</v>
      </c>
      <c r="G9" s="100" t="e">
        <f>SUM('Nilai Rata rata'!G9*50%+'Nilai Rata rata'!Z9*50%)</f>
        <v>#DIV/0!</v>
      </c>
      <c r="H9" s="100">
        <f>SUM('Nilai Rata rata'!H9*50%+'Nilai Rata rata'!AA9*50%)</f>
        <v>85.5</v>
      </c>
      <c r="I9" s="100" t="e">
        <f>SUM('Nilai Rata rata'!I9*50%+'Nilai Rata rata'!AB9*50%)</f>
        <v>#DIV/0!</v>
      </c>
      <c r="J9" s="100">
        <f>SUM('Nilai Rata rata'!J9*50%+'Nilai Rata rata'!AC9*50%)</f>
        <v>84.224999999999994</v>
      </c>
      <c r="K9" s="100">
        <f>SUM('Nilai Rata rata'!L9*50%+'Nilai Rata rata'!AE9*50%)</f>
        <v>88.1</v>
      </c>
      <c r="L9" s="100">
        <f>SUM('Nilai Rata rata'!M9*50%+'Nilai Rata rata'!AF9*50%)</f>
        <v>88.2</v>
      </c>
      <c r="M9" s="100">
        <f>SUM('Nilai Rata rata'!N9*50%+'Nilai Rata rata'!AG9*50%)</f>
        <v>87.1</v>
      </c>
      <c r="N9" s="100">
        <f>SUM('Nilai Rata rata'!O9*50%+'Nilai Rata rata'!AH9*50%)</f>
        <v>91.525000000000006</v>
      </c>
      <c r="O9" s="100" t="e">
        <f>SUM('Nilai Rata rata'!P9*50%+'Nilai Rata rata'!AI9*50%)</f>
        <v>#DIV/0!</v>
      </c>
      <c r="P9" s="100">
        <f>SUM('Nilai Rata rata'!Q9*50%+'Nilai Rata rata'!AJ9*50%)</f>
        <v>84.8</v>
      </c>
      <c r="Q9" s="100" t="e">
        <f>SUM('Nilai Rata rata'!R9*50%+'Nilai Rata rata'!AK9*50%)</f>
        <v>#DIV/0!</v>
      </c>
      <c r="R9" s="100" t="e">
        <f t="shared" si="2"/>
        <v>#DIV/0!</v>
      </c>
      <c r="S9" s="100" t="e">
        <f t="shared" si="3"/>
        <v>#DIV/0!</v>
      </c>
      <c r="T9" s="98" t="e">
        <f t="shared" si="4"/>
        <v>#DIV/0!</v>
      </c>
      <c r="U9" s="78" t="e">
        <f>AVERAGE(V9,E9,F9,G9,H9,I9,J9,#REF!,K9,L9,M9)</f>
        <v>#REF!</v>
      </c>
      <c r="V9" s="102" t="e">
        <f>SUM('Nilai Rata rata'!T9*50%+'Nilai Rata rata'!AM9*50%)</f>
        <v>#DIV/0!</v>
      </c>
    </row>
    <row r="10" spans="1:22" s="19" customFormat="1" ht="18" customHeight="1" x14ac:dyDescent="0.25">
      <c r="A10" s="7">
        <v>4</v>
      </c>
      <c r="B10" s="104" t="s">
        <v>96</v>
      </c>
      <c r="C10" s="100">
        <f>SUM('Nilai Rata rata'!C10*50%+'Nilai Rata rata'!V10*50%)</f>
        <v>91.85</v>
      </c>
      <c r="D10" s="100" t="e">
        <f>SUM('Nilai Rata rata'!D10*50%+'Nilai Rata rata'!W10*50%)</f>
        <v>#DIV/0!</v>
      </c>
      <c r="E10" s="100" t="e">
        <f>SUM('Nilai Rata rata'!E10*50%+'Nilai Rata rata'!X10*50%)</f>
        <v>#DIV/0!</v>
      </c>
      <c r="F10" s="100">
        <f>SUM('Nilai Rata rata'!F10*50%+'Nilai Rata rata'!Y10*50%)</f>
        <v>87.424999999999997</v>
      </c>
      <c r="G10" s="100" t="e">
        <f>SUM('Nilai Rata rata'!G10*50%+'Nilai Rata rata'!Z10*50%)</f>
        <v>#DIV/0!</v>
      </c>
      <c r="H10" s="100">
        <f>SUM('Nilai Rata rata'!H10*50%+'Nilai Rata rata'!AA10*50%)</f>
        <v>87.7</v>
      </c>
      <c r="I10" s="100" t="e">
        <f>SUM('Nilai Rata rata'!I10*50%+'Nilai Rata rata'!AB10*50%)</f>
        <v>#DIV/0!</v>
      </c>
      <c r="J10" s="100">
        <f>SUM('Nilai Rata rata'!J10*50%+'Nilai Rata rata'!AC10*50%)</f>
        <v>84.05</v>
      </c>
      <c r="K10" s="100">
        <f>SUM('Nilai Rata rata'!L10*50%+'Nilai Rata rata'!AE10*50%)</f>
        <v>89.1</v>
      </c>
      <c r="L10" s="100">
        <f>SUM('Nilai Rata rata'!M10*50%+'Nilai Rata rata'!AF10*50%)</f>
        <v>86.575000000000003</v>
      </c>
      <c r="M10" s="100">
        <f>SUM('Nilai Rata rata'!N10*50%+'Nilai Rata rata'!AG10*50%)</f>
        <v>83.2</v>
      </c>
      <c r="N10" s="100">
        <f>SUM('Nilai Rata rata'!O10*50%+'Nilai Rata rata'!AH10*50%)</f>
        <v>91.525000000000006</v>
      </c>
      <c r="O10" s="100" t="e">
        <f>SUM('Nilai Rata rata'!P10*50%+'Nilai Rata rata'!AI10*50%)</f>
        <v>#DIV/0!</v>
      </c>
      <c r="P10" s="100">
        <f>SUM('Nilai Rata rata'!Q10*50%+'Nilai Rata rata'!AJ10*50%)</f>
        <v>83.924999999999997</v>
      </c>
      <c r="Q10" s="100" t="e">
        <f>SUM('Nilai Rata rata'!R10*50%+'Nilai Rata rata'!AK10*50%)</f>
        <v>#DIV/0!</v>
      </c>
      <c r="R10" s="100" t="e">
        <f t="shared" si="2"/>
        <v>#DIV/0!</v>
      </c>
      <c r="S10" s="100" t="e">
        <f t="shared" si="3"/>
        <v>#DIV/0!</v>
      </c>
      <c r="T10" s="98" t="e">
        <f t="shared" si="4"/>
        <v>#DIV/0!</v>
      </c>
      <c r="U10" s="78" t="e">
        <f>AVERAGE(V10,E10,F10,G10,H10,I10,J10,#REF!,K10,L10,M10)</f>
        <v>#REF!</v>
      </c>
      <c r="V10" s="102" t="e">
        <f>SUM('Nilai Rata rata'!T10*50%+'Nilai Rata rata'!AM10*50%)</f>
        <v>#DIV/0!</v>
      </c>
    </row>
    <row r="11" spans="1:22" s="6" customFormat="1" ht="18" customHeight="1" x14ac:dyDescent="0.25">
      <c r="A11" s="7">
        <v>5</v>
      </c>
      <c r="B11" s="104" t="s">
        <v>97</v>
      </c>
      <c r="C11" s="100">
        <f>SUM('Nilai Rata rata'!C11*50%+'Nilai Rata rata'!V11*50%)</f>
        <v>84.6</v>
      </c>
      <c r="D11" s="100" t="e">
        <f>SUM('Nilai Rata rata'!D11*50%+'Nilai Rata rata'!W11*50%)</f>
        <v>#DIV/0!</v>
      </c>
      <c r="E11" s="100" t="e">
        <f>SUM('Nilai Rata rata'!E11*50%+'Nilai Rata rata'!X11*50%)</f>
        <v>#DIV/0!</v>
      </c>
      <c r="F11" s="100">
        <f>SUM('Nilai Rata rata'!F11*50%+'Nilai Rata rata'!Y11*50%)</f>
        <v>81.174999999999997</v>
      </c>
      <c r="G11" s="100" t="e">
        <f>SUM('Nilai Rata rata'!G11*50%+'Nilai Rata rata'!Z11*50%)</f>
        <v>#DIV/0!</v>
      </c>
      <c r="H11" s="100">
        <f>SUM('Nilai Rata rata'!H11*50%+'Nilai Rata rata'!AA11*50%)</f>
        <v>81.5</v>
      </c>
      <c r="I11" s="100" t="e">
        <f>SUM('Nilai Rata rata'!I11*50%+'Nilai Rata rata'!AB11*50%)</f>
        <v>#DIV/0!</v>
      </c>
      <c r="J11" s="100">
        <f>SUM('Nilai Rata rata'!J11*50%+'Nilai Rata rata'!AC11*50%)</f>
        <v>78.599999999999994</v>
      </c>
      <c r="K11" s="100">
        <f>SUM('Nilai Rata rata'!L11*50%+'Nilai Rata rata'!AE11*50%)</f>
        <v>86.2</v>
      </c>
      <c r="L11" s="100">
        <f>SUM('Nilai Rata rata'!M11*50%+'Nilai Rata rata'!AF11*50%)</f>
        <v>85.075000000000003</v>
      </c>
      <c r="M11" s="100">
        <f>SUM('Nilai Rata rata'!N11*50%+'Nilai Rata rata'!AG11*50%)</f>
        <v>78.599999999999994</v>
      </c>
      <c r="N11" s="100">
        <f>SUM('Nilai Rata rata'!O11*50%+'Nilai Rata rata'!AH11*50%)</f>
        <v>84.05</v>
      </c>
      <c r="O11" s="100" t="e">
        <f>SUM('Nilai Rata rata'!P11*50%+'Nilai Rata rata'!AI11*50%)</f>
        <v>#DIV/0!</v>
      </c>
      <c r="P11" s="100">
        <f>SUM('Nilai Rata rata'!Q11*50%+'Nilai Rata rata'!AJ11*50%)</f>
        <v>81.150000000000006</v>
      </c>
      <c r="Q11" s="100" t="e">
        <f>SUM('Nilai Rata rata'!R11*50%+'Nilai Rata rata'!AK11*50%)</f>
        <v>#DIV/0!</v>
      </c>
      <c r="R11" s="100" t="e">
        <f t="shared" si="2"/>
        <v>#DIV/0!</v>
      </c>
      <c r="S11" s="100" t="e">
        <f t="shared" si="3"/>
        <v>#DIV/0!</v>
      </c>
      <c r="T11" s="98" t="e">
        <f t="shared" si="4"/>
        <v>#DIV/0!</v>
      </c>
      <c r="U11" s="78" t="e">
        <f>AVERAGE(V11,E11,F11,G11,H11,I11,J11,#REF!,K11,L11,M11)</f>
        <v>#REF!</v>
      </c>
      <c r="V11" s="102" t="e">
        <f>SUM('Nilai Rata rata'!T11*50%+'Nilai Rata rata'!AM11*50%)</f>
        <v>#DIV/0!</v>
      </c>
    </row>
    <row r="12" spans="1:22" s="6" customFormat="1" ht="18" customHeight="1" x14ac:dyDescent="0.25">
      <c r="A12" s="7">
        <v>6</v>
      </c>
      <c r="B12" s="104" t="s">
        <v>98</v>
      </c>
      <c r="C12" s="100">
        <f>SUM('Nilai Rata rata'!C12*50%+'Nilai Rata rata'!V12*50%)</f>
        <v>94.924999999999997</v>
      </c>
      <c r="D12" s="100" t="e">
        <f>SUM('Nilai Rata rata'!D12*50%+'Nilai Rata rata'!W12*50%)</f>
        <v>#DIV/0!</v>
      </c>
      <c r="E12" s="100" t="e">
        <f>SUM('Nilai Rata rata'!E12*50%+'Nilai Rata rata'!X12*50%)</f>
        <v>#DIV/0!</v>
      </c>
      <c r="F12" s="100">
        <f>SUM('Nilai Rata rata'!F12*50%+'Nilai Rata rata'!Y12*50%)</f>
        <v>88.474999999999994</v>
      </c>
      <c r="G12" s="100" t="e">
        <f>SUM('Nilai Rata rata'!G12*50%+'Nilai Rata rata'!Z12*50%)</f>
        <v>#DIV/0!</v>
      </c>
      <c r="H12" s="100">
        <f>SUM('Nilai Rata rata'!H12*50%+'Nilai Rata rata'!AA12*50%)</f>
        <v>90</v>
      </c>
      <c r="I12" s="100" t="e">
        <f>SUM('Nilai Rata rata'!I12*50%+'Nilai Rata rata'!AB12*50%)</f>
        <v>#DIV/0!</v>
      </c>
      <c r="J12" s="100">
        <f>SUM('Nilai Rata rata'!J12*50%+'Nilai Rata rata'!AC12*50%)</f>
        <v>90.674999999999997</v>
      </c>
      <c r="K12" s="100">
        <f>SUM('Nilai Rata rata'!L12*50%+'Nilai Rata rata'!AE12*50%)</f>
        <v>92.1</v>
      </c>
      <c r="L12" s="100">
        <f>SUM('Nilai Rata rata'!M12*50%+'Nilai Rata rata'!AF12*50%)</f>
        <v>86.575000000000003</v>
      </c>
      <c r="M12" s="100">
        <f>SUM('Nilai Rata rata'!N12*50%+'Nilai Rata rata'!AG12*50%)</f>
        <v>86.9</v>
      </c>
      <c r="N12" s="100">
        <f>SUM('Nilai Rata rata'!O12*50%+'Nilai Rata rata'!AH12*50%)</f>
        <v>94.15</v>
      </c>
      <c r="O12" s="100" t="e">
        <f>SUM('Nilai Rata rata'!P12*50%+'Nilai Rata rata'!AI12*50%)</f>
        <v>#DIV/0!</v>
      </c>
      <c r="P12" s="100">
        <f>SUM('Nilai Rata rata'!Q12*50%+'Nilai Rata rata'!AJ12*50%)</f>
        <v>86.65</v>
      </c>
      <c r="Q12" s="100" t="e">
        <f>SUM('Nilai Rata rata'!R12*50%+'Nilai Rata rata'!AK12*50%)</f>
        <v>#DIV/0!</v>
      </c>
      <c r="R12" s="100" t="e">
        <f t="shared" si="2"/>
        <v>#DIV/0!</v>
      </c>
      <c r="S12" s="100" t="e">
        <f t="shared" si="3"/>
        <v>#DIV/0!</v>
      </c>
      <c r="T12" s="98" t="e">
        <f t="shared" si="4"/>
        <v>#DIV/0!</v>
      </c>
      <c r="U12" s="78" t="e">
        <f>AVERAGE(V12,E12,F12,G12,H12,I12,J12,#REF!,K12,L12,M12)</f>
        <v>#REF!</v>
      </c>
      <c r="V12" s="102" t="e">
        <f>SUM('Nilai Rata rata'!T12*50%+'Nilai Rata rata'!AM12*50%)</f>
        <v>#DIV/0!</v>
      </c>
    </row>
    <row r="13" spans="1:22" s="6" customFormat="1" ht="18" customHeight="1" x14ac:dyDescent="0.25">
      <c r="A13" s="7">
        <v>7</v>
      </c>
      <c r="B13" s="104" t="s">
        <v>99</v>
      </c>
      <c r="C13" s="100">
        <f>SUM('Nilai Rata rata'!C13*50%+'Nilai Rata rata'!V13*50%)</f>
        <v>90.2</v>
      </c>
      <c r="D13" s="100" t="e">
        <f>SUM('Nilai Rata rata'!D13*50%+'Nilai Rata rata'!W13*50%)</f>
        <v>#DIV/0!</v>
      </c>
      <c r="E13" s="100" t="e">
        <f>SUM('Nilai Rata rata'!E13*50%+'Nilai Rata rata'!X13*50%)</f>
        <v>#DIV/0!</v>
      </c>
      <c r="F13" s="100">
        <f>SUM('Nilai Rata rata'!F13*50%+'Nilai Rata rata'!Y13*50%)</f>
        <v>82.1</v>
      </c>
      <c r="G13" s="100" t="e">
        <f>SUM('Nilai Rata rata'!G13*50%+'Nilai Rata rata'!Z13*50%)</f>
        <v>#DIV/0!</v>
      </c>
      <c r="H13" s="100">
        <f>SUM('Nilai Rata rata'!H13*50%+'Nilai Rata rata'!AA13*50%)</f>
        <v>82.9</v>
      </c>
      <c r="I13" s="100" t="e">
        <f>SUM('Nilai Rata rata'!I13*50%+'Nilai Rata rata'!AB13*50%)</f>
        <v>#DIV/0!</v>
      </c>
      <c r="J13" s="100">
        <f>SUM('Nilai Rata rata'!J13*50%+'Nilai Rata rata'!AC13*50%)</f>
        <v>80.099999999999994</v>
      </c>
      <c r="K13" s="100">
        <f>SUM('Nilai Rata rata'!L13*50%+'Nilai Rata rata'!AE13*50%)</f>
        <v>87.2</v>
      </c>
      <c r="L13" s="100">
        <f>SUM('Nilai Rata rata'!M13*50%+'Nilai Rata rata'!AF13*50%)</f>
        <v>85.875</v>
      </c>
      <c r="M13" s="100">
        <f>SUM('Nilai Rata rata'!N13*50%+'Nilai Rata rata'!AG13*50%)</f>
        <v>78.8</v>
      </c>
      <c r="N13" s="100">
        <f>SUM('Nilai Rata rata'!O13*50%+'Nilai Rata rata'!AH13*50%)</f>
        <v>86.5</v>
      </c>
      <c r="O13" s="100" t="e">
        <f>SUM('Nilai Rata rata'!P13*50%+'Nilai Rata rata'!AI13*50%)</f>
        <v>#DIV/0!</v>
      </c>
      <c r="P13" s="100">
        <f>SUM('Nilai Rata rata'!Q13*50%+'Nilai Rata rata'!AJ13*50%)</f>
        <v>84.3</v>
      </c>
      <c r="Q13" s="100" t="e">
        <f>SUM('Nilai Rata rata'!R13*50%+'Nilai Rata rata'!AK13*50%)</f>
        <v>#DIV/0!</v>
      </c>
      <c r="R13" s="100" t="e">
        <f t="shared" si="2"/>
        <v>#DIV/0!</v>
      </c>
      <c r="S13" s="100" t="e">
        <f t="shared" si="3"/>
        <v>#DIV/0!</v>
      </c>
      <c r="T13" s="98" t="e">
        <f t="shared" si="4"/>
        <v>#DIV/0!</v>
      </c>
      <c r="U13" s="78" t="e">
        <f>AVERAGE(V13,E13,F13,G13,H13,I13,J13,#REF!,K13,L13,M13)</f>
        <v>#REF!</v>
      </c>
      <c r="V13" s="102" t="e">
        <f>SUM('Nilai Rata rata'!T13*50%+'Nilai Rata rata'!AM13*50%)</f>
        <v>#DIV/0!</v>
      </c>
    </row>
    <row r="14" spans="1:22" s="6" customFormat="1" ht="18" customHeight="1" x14ac:dyDescent="0.25">
      <c r="A14" s="7">
        <v>8</v>
      </c>
      <c r="B14" s="104" t="s">
        <v>100</v>
      </c>
      <c r="C14" s="100">
        <f>SUM('Nilai Rata rata'!C14*50%+'Nilai Rata rata'!V14*50%)</f>
        <v>82.9</v>
      </c>
      <c r="D14" s="100" t="e">
        <f>SUM('Nilai Rata rata'!D14*50%+'Nilai Rata rata'!W14*50%)</f>
        <v>#DIV/0!</v>
      </c>
      <c r="E14" s="100" t="e">
        <f>SUM('Nilai Rata rata'!E14*50%+'Nilai Rata rata'!X14*50%)</f>
        <v>#DIV/0!</v>
      </c>
      <c r="F14" s="100">
        <f>SUM('Nilai Rata rata'!F14*50%+'Nilai Rata rata'!Y14*50%)</f>
        <v>79.650000000000006</v>
      </c>
      <c r="G14" s="100" t="e">
        <f>SUM('Nilai Rata rata'!G14*50%+'Nilai Rata rata'!Z14*50%)</f>
        <v>#DIV/0!</v>
      </c>
      <c r="H14" s="100">
        <f>SUM('Nilai Rata rata'!H14*50%+'Nilai Rata rata'!AA14*50%)</f>
        <v>77.7</v>
      </c>
      <c r="I14" s="100" t="e">
        <f>SUM('Nilai Rata rata'!I14*50%+'Nilai Rata rata'!AB14*50%)</f>
        <v>#DIV/0!</v>
      </c>
      <c r="J14" s="100">
        <f>SUM('Nilai Rata rata'!J14*50%+'Nilai Rata rata'!AC14*50%)</f>
        <v>78.474999999999994</v>
      </c>
      <c r="K14" s="100">
        <f>SUM('Nilai Rata rata'!L14*50%+'Nilai Rata rata'!AE14*50%)</f>
        <v>81.8</v>
      </c>
      <c r="L14" s="100">
        <f>SUM('Nilai Rata rata'!M14*50%+'Nilai Rata rata'!AF14*50%)</f>
        <v>84.375</v>
      </c>
      <c r="M14" s="100">
        <f>SUM('Nilai Rata rata'!N14*50%+'Nilai Rata rata'!AG14*50%)</f>
        <v>77.3</v>
      </c>
      <c r="N14" s="100">
        <f>SUM('Nilai Rata rata'!O14*50%+'Nilai Rata rata'!AH14*50%)</f>
        <v>78.849999999999994</v>
      </c>
      <c r="O14" s="100" t="e">
        <f>SUM('Nilai Rata rata'!P14*50%+'Nilai Rata rata'!AI14*50%)</f>
        <v>#DIV/0!</v>
      </c>
      <c r="P14" s="100">
        <f>SUM('Nilai Rata rata'!Q14*50%+'Nilai Rata rata'!AJ14*50%)</f>
        <v>79</v>
      </c>
      <c r="Q14" s="100" t="e">
        <f>SUM('Nilai Rata rata'!R14*50%+'Nilai Rata rata'!AK14*50%)</f>
        <v>#DIV/0!</v>
      </c>
      <c r="R14" s="100" t="e">
        <f t="shared" si="2"/>
        <v>#DIV/0!</v>
      </c>
      <c r="S14" s="100" t="e">
        <f t="shared" si="3"/>
        <v>#DIV/0!</v>
      </c>
      <c r="T14" s="98" t="e">
        <f t="shared" si="4"/>
        <v>#DIV/0!</v>
      </c>
      <c r="U14" s="78" t="e">
        <f>AVERAGE(V14,E14,F14,G14,H14,I14,J14,#REF!,K14,L14,M14)</f>
        <v>#REF!</v>
      </c>
      <c r="V14" s="102" t="e">
        <f>SUM('Nilai Rata rata'!T14*50%+'Nilai Rata rata'!AM14*50%)</f>
        <v>#DIV/0!</v>
      </c>
    </row>
    <row r="15" spans="1:22" s="6" customFormat="1" ht="18" customHeight="1" x14ac:dyDescent="0.25">
      <c r="A15" s="7">
        <v>9</v>
      </c>
      <c r="B15" s="104" t="s">
        <v>101</v>
      </c>
      <c r="C15" s="100">
        <f>SUM('Nilai Rata rata'!C15*50%+'Nilai Rata rata'!V15*50%)</f>
        <v>88.8</v>
      </c>
      <c r="D15" s="100" t="e">
        <f>SUM('Nilai Rata rata'!D15*50%+'Nilai Rata rata'!W15*50%)</f>
        <v>#DIV/0!</v>
      </c>
      <c r="E15" s="100" t="e">
        <f>SUM('Nilai Rata rata'!E15*50%+'Nilai Rata rata'!X15*50%)</f>
        <v>#DIV/0!</v>
      </c>
      <c r="F15" s="100">
        <f>SUM('Nilai Rata rata'!F15*50%+'Nilai Rata rata'!Y15*50%)</f>
        <v>79.400000000000006</v>
      </c>
      <c r="G15" s="100" t="e">
        <f>SUM('Nilai Rata rata'!G15*50%+'Nilai Rata rata'!Z15*50%)</f>
        <v>#DIV/0!</v>
      </c>
      <c r="H15" s="100">
        <f>SUM('Nilai Rata rata'!H15*50%+'Nilai Rata rata'!AA15*50%)</f>
        <v>78</v>
      </c>
      <c r="I15" s="100" t="e">
        <f>SUM('Nilai Rata rata'!I15*50%+'Nilai Rata rata'!AB15*50%)</f>
        <v>#DIV/0!</v>
      </c>
      <c r="J15" s="100">
        <f>SUM('Nilai Rata rata'!J15*50%+'Nilai Rata rata'!AC15*50%)</f>
        <v>79.025000000000006</v>
      </c>
      <c r="K15" s="100">
        <f>SUM('Nilai Rata rata'!L15*50%+'Nilai Rata rata'!AE15*50%)</f>
        <v>82.9</v>
      </c>
      <c r="L15" s="100">
        <f>SUM('Nilai Rata rata'!M15*50%+'Nilai Rata rata'!AF15*50%)</f>
        <v>85.4</v>
      </c>
      <c r="M15" s="100">
        <f>SUM('Nilai Rata rata'!N15*50%+'Nilai Rata rata'!AG15*50%)</f>
        <v>78.099999999999994</v>
      </c>
      <c r="N15" s="100">
        <f>SUM('Nilai Rata rata'!O15*50%+'Nilai Rata rata'!AH15*50%)</f>
        <v>85.15</v>
      </c>
      <c r="O15" s="100" t="e">
        <f>SUM('Nilai Rata rata'!P15*50%+'Nilai Rata rata'!AI15*50%)</f>
        <v>#DIV/0!</v>
      </c>
      <c r="P15" s="100">
        <f>SUM('Nilai Rata rata'!Q15*50%+'Nilai Rata rata'!AJ15*50%)</f>
        <v>75.325000000000003</v>
      </c>
      <c r="Q15" s="100" t="e">
        <f>SUM('Nilai Rata rata'!R15*50%+'Nilai Rata rata'!AK15*50%)</f>
        <v>#DIV/0!</v>
      </c>
      <c r="R15" s="100" t="e">
        <f t="shared" si="2"/>
        <v>#DIV/0!</v>
      </c>
      <c r="S15" s="100" t="e">
        <f t="shared" si="3"/>
        <v>#DIV/0!</v>
      </c>
      <c r="T15" s="98" t="e">
        <f t="shared" si="4"/>
        <v>#DIV/0!</v>
      </c>
      <c r="U15" s="78" t="e">
        <f>AVERAGE(V15,E15,F15,G15,H15,I15,J15,#REF!,K15,L15,M15)</f>
        <v>#REF!</v>
      </c>
      <c r="V15" s="102" t="e">
        <f>SUM('Nilai Rata rata'!T15*50%+'Nilai Rata rata'!AM15*50%)</f>
        <v>#DIV/0!</v>
      </c>
    </row>
    <row r="16" spans="1:22" s="6" customFormat="1" ht="18" customHeight="1" x14ac:dyDescent="0.25">
      <c r="A16" s="7">
        <v>10</v>
      </c>
      <c r="B16" s="104" t="s">
        <v>102</v>
      </c>
      <c r="C16" s="100">
        <f>SUM('Nilai Rata rata'!C16*50%+'Nilai Rata rata'!V16*50%)</f>
        <v>86.924999999999997</v>
      </c>
      <c r="D16" s="100" t="e">
        <f>SUM('Nilai Rata rata'!D16*50%+'Nilai Rata rata'!W16*50%)</f>
        <v>#DIV/0!</v>
      </c>
      <c r="E16" s="100" t="e">
        <f>SUM('Nilai Rata rata'!E16*50%+'Nilai Rata rata'!X16*50%)</f>
        <v>#DIV/0!</v>
      </c>
      <c r="F16" s="100">
        <f>SUM('Nilai Rata rata'!F16*50%+'Nilai Rata rata'!Y16*50%)</f>
        <v>80.25</v>
      </c>
      <c r="G16" s="100" t="e">
        <f>SUM('Nilai Rata rata'!G16*50%+'Nilai Rata rata'!Z16*50%)</f>
        <v>#DIV/0!</v>
      </c>
      <c r="H16" s="100">
        <f>SUM('Nilai Rata rata'!H16*50%+'Nilai Rata rata'!AA16*50%)</f>
        <v>80.3</v>
      </c>
      <c r="I16" s="100" t="e">
        <f>SUM('Nilai Rata rata'!I16*50%+'Nilai Rata rata'!AB16*50%)</f>
        <v>#DIV/0!</v>
      </c>
      <c r="J16" s="100">
        <f>SUM('Nilai Rata rata'!J16*50%+'Nilai Rata rata'!AC16*50%)</f>
        <v>80.275000000000006</v>
      </c>
      <c r="K16" s="100">
        <f>SUM('Nilai Rata rata'!L16*50%+'Nilai Rata rata'!AE16*50%)</f>
        <v>83.5</v>
      </c>
      <c r="L16" s="100">
        <f>SUM('Nilai Rata rata'!M16*50%+'Nilai Rata rata'!AF16*50%)</f>
        <v>81.650000000000006</v>
      </c>
      <c r="M16" s="100">
        <f>SUM('Nilai Rata rata'!N16*50%+'Nilai Rata rata'!AG16*50%)</f>
        <v>78.400000000000006</v>
      </c>
      <c r="N16" s="100">
        <f>SUM('Nilai Rata rata'!O16*50%+'Nilai Rata rata'!AH16*50%)</f>
        <v>81.099999999999994</v>
      </c>
      <c r="O16" s="100" t="e">
        <f>SUM('Nilai Rata rata'!P16*50%+'Nilai Rata rata'!AI16*50%)</f>
        <v>#DIV/0!</v>
      </c>
      <c r="P16" s="100">
        <f>SUM('Nilai Rata rata'!Q16*50%+'Nilai Rata rata'!AJ16*50%)</f>
        <v>81.875</v>
      </c>
      <c r="Q16" s="100" t="e">
        <f>SUM('Nilai Rata rata'!R16*50%+'Nilai Rata rata'!AK16*50%)</f>
        <v>#DIV/0!</v>
      </c>
      <c r="R16" s="100" t="e">
        <f t="shared" si="2"/>
        <v>#DIV/0!</v>
      </c>
      <c r="S16" s="100" t="e">
        <f t="shared" si="3"/>
        <v>#DIV/0!</v>
      </c>
      <c r="T16" s="98" t="e">
        <f t="shared" si="4"/>
        <v>#DIV/0!</v>
      </c>
      <c r="U16" s="78" t="e">
        <f>AVERAGE(V16,E16,F16,G16,H16,I16,J16,#REF!,K16,L16,M16)</f>
        <v>#REF!</v>
      </c>
      <c r="V16" s="102" t="e">
        <f>SUM('Nilai Rata rata'!T16*50%+'Nilai Rata rata'!AM16*50%)</f>
        <v>#DIV/0!</v>
      </c>
    </row>
    <row r="17" spans="1:22" s="6" customFormat="1" ht="18" customHeight="1" x14ac:dyDescent="0.25">
      <c r="A17" s="7">
        <v>11</v>
      </c>
      <c r="B17" s="104" t="s">
        <v>103</v>
      </c>
      <c r="C17" s="100">
        <f>SUM('Nilai Rata rata'!C17*50%+'Nilai Rata rata'!V17*50%)</f>
        <v>84.424999999999997</v>
      </c>
      <c r="D17" s="100" t="e">
        <f>SUM('Nilai Rata rata'!D17*50%+'Nilai Rata rata'!W17*50%)</f>
        <v>#DIV/0!</v>
      </c>
      <c r="E17" s="100" t="e">
        <f>SUM('Nilai Rata rata'!E17*50%+'Nilai Rata rata'!X17*50%)</f>
        <v>#DIV/0!</v>
      </c>
      <c r="F17" s="100">
        <f>SUM('Nilai Rata rata'!F17*50%+'Nilai Rata rata'!Y17*50%)</f>
        <v>84.1</v>
      </c>
      <c r="G17" s="100" t="e">
        <f>SUM('Nilai Rata rata'!G17*50%+'Nilai Rata rata'!Z17*50%)</f>
        <v>#DIV/0!</v>
      </c>
      <c r="H17" s="100">
        <f>SUM('Nilai Rata rata'!H17*50%+'Nilai Rata rata'!AA17*50%)</f>
        <v>82.4</v>
      </c>
      <c r="I17" s="100" t="e">
        <f>SUM('Nilai Rata rata'!I17*50%+'Nilai Rata rata'!AB17*50%)</f>
        <v>#DIV/0!</v>
      </c>
      <c r="J17" s="100">
        <f>SUM('Nilai Rata rata'!J17*50%+'Nilai Rata rata'!AC17*50%)</f>
        <v>89.3</v>
      </c>
      <c r="K17" s="100">
        <f>SUM('Nilai Rata rata'!L17*50%+'Nilai Rata rata'!AE17*50%)</f>
        <v>84.6</v>
      </c>
      <c r="L17" s="100">
        <f>SUM('Nilai Rata rata'!M17*50%+'Nilai Rata rata'!AF17*50%)</f>
        <v>86.1</v>
      </c>
      <c r="M17" s="100">
        <f>SUM('Nilai Rata rata'!N17*50%+'Nilai Rata rata'!AG17*50%)</f>
        <v>79.8</v>
      </c>
      <c r="N17" s="100">
        <f>SUM('Nilai Rata rata'!O17*50%+'Nilai Rata rata'!AH17*50%)</f>
        <v>86.25</v>
      </c>
      <c r="O17" s="100" t="e">
        <f>SUM('Nilai Rata rata'!P17*50%+'Nilai Rata rata'!AI17*50%)</f>
        <v>#DIV/0!</v>
      </c>
      <c r="P17" s="100">
        <f>SUM('Nilai Rata rata'!Q17*50%+'Nilai Rata rata'!AJ17*50%)</f>
        <v>82.15</v>
      </c>
      <c r="Q17" s="100" t="e">
        <f>SUM('Nilai Rata rata'!R17*50%+'Nilai Rata rata'!AK17*50%)</f>
        <v>#DIV/0!</v>
      </c>
      <c r="R17" s="100" t="e">
        <f t="shared" si="2"/>
        <v>#DIV/0!</v>
      </c>
      <c r="S17" s="100" t="e">
        <f t="shared" si="3"/>
        <v>#DIV/0!</v>
      </c>
      <c r="T17" s="98" t="e">
        <f t="shared" si="4"/>
        <v>#DIV/0!</v>
      </c>
      <c r="U17" s="78" t="e">
        <f>AVERAGE(V17,E17,F17,G17,H17,I17,J17,#REF!,K17,L17,M17)</f>
        <v>#REF!</v>
      </c>
      <c r="V17" s="102" t="e">
        <f>SUM('Nilai Rata rata'!T17*50%+'Nilai Rata rata'!AM17*50%)</f>
        <v>#DIV/0!</v>
      </c>
    </row>
    <row r="18" spans="1:22" s="6" customFormat="1" ht="18" customHeight="1" x14ac:dyDescent="0.25">
      <c r="A18" s="7">
        <v>12</v>
      </c>
      <c r="B18" s="104" t="s">
        <v>104</v>
      </c>
      <c r="C18" s="100">
        <f>SUM('Nilai Rata rata'!C18*50%+'Nilai Rata rata'!V18*50%)</f>
        <v>81.924999999999997</v>
      </c>
      <c r="D18" s="100" t="e">
        <f>SUM('Nilai Rata rata'!D18*50%+'Nilai Rata rata'!W18*50%)</f>
        <v>#DIV/0!</v>
      </c>
      <c r="E18" s="100" t="e">
        <f>SUM('Nilai Rata rata'!E18*50%+'Nilai Rata rata'!X18*50%)</f>
        <v>#DIV/0!</v>
      </c>
      <c r="F18" s="100">
        <f>SUM('Nilai Rata rata'!F18*50%+'Nilai Rata rata'!Y18*50%)</f>
        <v>79.25</v>
      </c>
      <c r="G18" s="100" t="e">
        <f>SUM('Nilai Rata rata'!G18*50%+'Nilai Rata rata'!Z18*50%)</f>
        <v>#DIV/0!</v>
      </c>
      <c r="H18" s="100">
        <f>SUM('Nilai Rata rata'!H18*50%+'Nilai Rata rata'!AA18*50%)</f>
        <v>78.599999999999994</v>
      </c>
      <c r="I18" s="100" t="e">
        <f>SUM('Nilai Rata rata'!I18*50%+'Nilai Rata rata'!AB18*50%)</f>
        <v>#DIV/0!</v>
      </c>
      <c r="J18" s="100">
        <f>SUM('Nilai Rata rata'!J18*50%+'Nilai Rata rata'!AC18*50%)</f>
        <v>79.525000000000006</v>
      </c>
      <c r="K18" s="100">
        <f>SUM('Nilai Rata rata'!L18*50%+'Nilai Rata rata'!AE18*50%)</f>
        <v>82.8</v>
      </c>
      <c r="L18" s="100">
        <f>SUM('Nilai Rata rata'!M18*50%+'Nilai Rata rata'!AF18*50%)</f>
        <v>85</v>
      </c>
      <c r="M18" s="100">
        <f>SUM('Nilai Rata rata'!N18*50%+'Nilai Rata rata'!AG18*50%)</f>
        <v>77.349999999999994</v>
      </c>
      <c r="N18" s="100">
        <f>SUM('Nilai Rata rata'!O18*50%+'Nilai Rata rata'!AH18*50%)</f>
        <v>79.75</v>
      </c>
      <c r="O18" s="100" t="e">
        <f>SUM('Nilai Rata rata'!P18*50%+'Nilai Rata rata'!AI18*50%)</f>
        <v>#DIV/0!</v>
      </c>
      <c r="P18" s="100">
        <f>SUM('Nilai Rata rata'!Q18*50%+'Nilai Rata rata'!AJ18*50%)</f>
        <v>79.349999999999994</v>
      </c>
      <c r="Q18" s="100" t="e">
        <f>SUM('Nilai Rata rata'!R18*50%+'Nilai Rata rata'!AK18*50%)</f>
        <v>#DIV/0!</v>
      </c>
      <c r="R18" s="100" t="e">
        <f t="shared" si="2"/>
        <v>#DIV/0!</v>
      </c>
      <c r="S18" s="100" t="e">
        <f t="shared" si="3"/>
        <v>#DIV/0!</v>
      </c>
      <c r="T18" s="98" t="e">
        <f t="shared" si="4"/>
        <v>#DIV/0!</v>
      </c>
      <c r="U18" s="78" t="e">
        <f>AVERAGE(V18,E18,F18,G18,H18,I18,J18,#REF!,K18,L18,M18)</f>
        <v>#REF!</v>
      </c>
      <c r="V18" s="102" t="e">
        <f>SUM('Nilai Rata rata'!T18*50%+'Nilai Rata rata'!AM18*50%)</f>
        <v>#DIV/0!</v>
      </c>
    </row>
    <row r="19" spans="1:22" s="6" customFormat="1" ht="18" customHeight="1" x14ac:dyDescent="0.25">
      <c r="A19" s="7">
        <v>13</v>
      </c>
      <c r="B19" s="104" t="s">
        <v>105</v>
      </c>
      <c r="C19" s="100">
        <f>SUM('Nilai Rata rata'!C19*50%+'Nilai Rata rata'!V19*50%)</f>
        <v>80.5</v>
      </c>
      <c r="D19" s="100" t="e">
        <f>SUM('Nilai Rata rata'!D19*50%+'Nilai Rata rata'!W19*50%)</f>
        <v>#DIV/0!</v>
      </c>
      <c r="E19" s="100" t="e">
        <f>SUM('Nilai Rata rata'!E19*50%+'Nilai Rata rata'!X19*50%)</f>
        <v>#DIV/0!</v>
      </c>
      <c r="F19" s="100">
        <f>SUM('Nilai Rata rata'!F19*50%+'Nilai Rata rata'!Y19*50%)</f>
        <v>79.05</v>
      </c>
      <c r="G19" s="100" t="e">
        <f>SUM('Nilai Rata rata'!G19*50%+'Nilai Rata rata'!Z19*50%)</f>
        <v>#DIV/0!</v>
      </c>
      <c r="H19" s="100">
        <f>SUM('Nilai Rata rata'!H19*50%+'Nilai Rata rata'!AA19*50%)</f>
        <v>77.599999999999994</v>
      </c>
      <c r="I19" s="100" t="e">
        <f>SUM('Nilai Rata rata'!I19*50%+'Nilai Rata rata'!AB19*50%)</f>
        <v>#DIV/0!</v>
      </c>
      <c r="J19" s="100">
        <f>SUM('Nilai Rata rata'!J19*50%+'Nilai Rata rata'!AC19*50%)</f>
        <v>77.5</v>
      </c>
      <c r="K19" s="100">
        <f>SUM('Nilai Rata rata'!L19*50%+'Nilai Rata rata'!AE19*50%)</f>
        <v>82.85</v>
      </c>
      <c r="L19" s="100">
        <f>SUM('Nilai Rata rata'!M19*50%+'Nilai Rata rata'!AF19*50%)</f>
        <v>84.7</v>
      </c>
      <c r="M19" s="100">
        <f>SUM('Nilai Rata rata'!N19*50%+'Nilai Rata rata'!AG19*50%)</f>
        <v>77.7</v>
      </c>
      <c r="N19" s="100">
        <f>SUM('Nilai Rata rata'!O19*50%+'Nilai Rata rata'!AH19*50%)</f>
        <v>78.349999999999994</v>
      </c>
      <c r="O19" s="100" t="e">
        <f>SUM('Nilai Rata rata'!P19*50%+'Nilai Rata rata'!AI19*50%)</f>
        <v>#DIV/0!</v>
      </c>
      <c r="P19" s="100">
        <f>SUM('Nilai Rata rata'!Q19*50%+'Nilai Rata rata'!AJ19*50%)</f>
        <v>79.650000000000006</v>
      </c>
      <c r="Q19" s="100" t="e">
        <f>SUM('Nilai Rata rata'!R19*50%+'Nilai Rata rata'!AK19*50%)</f>
        <v>#DIV/0!</v>
      </c>
      <c r="R19" s="100" t="e">
        <f t="shared" si="2"/>
        <v>#DIV/0!</v>
      </c>
      <c r="S19" s="100" t="e">
        <f t="shared" si="3"/>
        <v>#DIV/0!</v>
      </c>
      <c r="T19" s="98" t="e">
        <f t="shared" si="4"/>
        <v>#DIV/0!</v>
      </c>
      <c r="U19" s="78" t="e">
        <f>AVERAGE(V19,E19,F19,G19,H19,I19,J19,#REF!,K19,L19,M19)</f>
        <v>#REF!</v>
      </c>
      <c r="V19" s="102" t="e">
        <f>SUM('Nilai Rata rata'!T19*50%+'Nilai Rata rata'!AM19*50%)</f>
        <v>#DIV/0!</v>
      </c>
    </row>
    <row r="20" spans="1:22" s="6" customFormat="1" ht="18" customHeight="1" x14ac:dyDescent="0.25">
      <c r="A20" s="7">
        <v>14</v>
      </c>
      <c r="B20" s="104" t="s">
        <v>106</v>
      </c>
      <c r="C20" s="100">
        <f>SUM('Nilai Rata rata'!C20*50%+'Nilai Rata rata'!V20*50%)</f>
        <v>83.95</v>
      </c>
      <c r="D20" s="100" t="e">
        <f>SUM('Nilai Rata rata'!D20*50%+'Nilai Rata rata'!W20*50%)</f>
        <v>#DIV/0!</v>
      </c>
      <c r="E20" s="100" t="e">
        <f>SUM('Nilai Rata rata'!E20*50%+'Nilai Rata rata'!X20*50%)</f>
        <v>#DIV/0!</v>
      </c>
      <c r="F20" s="100">
        <f>SUM('Nilai Rata rata'!F20*50%+'Nilai Rata rata'!Y20*50%)</f>
        <v>80.8</v>
      </c>
      <c r="G20" s="100" t="e">
        <f>SUM('Nilai Rata rata'!G20*50%+'Nilai Rata rata'!Z20*50%)</f>
        <v>#DIV/0!</v>
      </c>
      <c r="H20" s="100">
        <f>SUM('Nilai Rata rata'!H20*50%+'Nilai Rata rata'!AA20*50%)</f>
        <v>78.900000000000006</v>
      </c>
      <c r="I20" s="100" t="e">
        <f>SUM('Nilai Rata rata'!I20*50%+'Nilai Rata rata'!AB20*50%)</f>
        <v>#DIV/0!</v>
      </c>
      <c r="J20" s="100">
        <f>SUM('Nilai Rata rata'!J20*50%+'Nilai Rata rata'!AC20*50%)</f>
        <v>79.150000000000006</v>
      </c>
      <c r="K20" s="100">
        <f>SUM('Nilai Rata rata'!L20*50%+'Nilai Rata rata'!AE20*50%)</f>
        <v>84.3</v>
      </c>
      <c r="L20" s="100">
        <f>SUM('Nilai Rata rata'!M20*50%+'Nilai Rata rata'!AF20*50%)</f>
        <v>85.8</v>
      </c>
      <c r="M20" s="100">
        <f>SUM('Nilai Rata rata'!N20*50%+'Nilai Rata rata'!AG20*50%)</f>
        <v>80.650000000000006</v>
      </c>
      <c r="N20" s="100">
        <f>SUM('Nilai Rata rata'!O20*50%+'Nilai Rata rata'!AH20*50%)</f>
        <v>84.075000000000003</v>
      </c>
      <c r="O20" s="100" t="e">
        <f>SUM('Nilai Rata rata'!P20*50%+'Nilai Rata rata'!AI20*50%)</f>
        <v>#DIV/0!</v>
      </c>
      <c r="P20" s="100">
        <f>SUM('Nilai Rata rata'!Q20*50%+'Nilai Rata rata'!AJ20*50%)</f>
        <v>81.325000000000003</v>
      </c>
      <c r="Q20" s="100" t="e">
        <f>SUM('Nilai Rata rata'!R20*50%+'Nilai Rata rata'!AK20*50%)</f>
        <v>#DIV/0!</v>
      </c>
      <c r="R20" s="100" t="e">
        <f t="shared" si="2"/>
        <v>#DIV/0!</v>
      </c>
      <c r="S20" s="100" t="e">
        <f t="shared" si="3"/>
        <v>#DIV/0!</v>
      </c>
      <c r="T20" s="98" t="e">
        <f t="shared" si="4"/>
        <v>#DIV/0!</v>
      </c>
      <c r="U20" s="78" t="e">
        <f>AVERAGE(V20,E20,F20,G20,H20,I20,J20,#REF!,K20,L20,M20)</f>
        <v>#REF!</v>
      </c>
      <c r="V20" s="102" t="e">
        <f>SUM('Nilai Rata rata'!T20*50%+'Nilai Rata rata'!AM20*50%)</f>
        <v>#DIV/0!</v>
      </c>
    </row>
    <row r="21" spans="1:22" s="6" customFormat="1" ht="18" customHeight="1" x14ac:dyDescent="0.25">
      <c r="A21" s="7">
        <v>15</v>
      </c>
      <c r="B21" s="104" t="s">
        <v>107</v>
      </c>
      <c r="C21" s="100">
        <f>SUM('Nilai Rata rata'!C21*50%+'Nilai Rata rata'!V21*50%)</f>
        <v>84.95</v>
      </c>
      <c r="D21" s="100" t="e">
        <f>SUM('Nilai Rata rata'!D21*50%+'Nilai Rata rata'!W21*50%)</f>
        <v>#DIV/0!</v>
      </c>
      <c r="E21" s="100" t="e">
        <f>SUM('Nilai Rata rata'!E21*50%+'Nilai Rata rata'!X21*50%)</f>
        <v>#DIV/0!</v>
      </c>
      <c r="F21" s="100">
        <f>SUM('Nilai Rata rata'!F21*50%+'Nilai Rata rata'!Y21*50%)</f>
        <v>83.075000000000003</v>
      </c>
      <c r="G21" s="100" t="e">
        <f>SUM('Nilai Rata rata'!G21*50%+'Nilai Rata rata'!Z21*50%)</f>
        <v>#DIV/0!</v>
      </c>
      <c r="H21" s="100">
        <f>SUM('Nilai Rata rata'!H21*50%+'Nilai Rata rata'!AA21*50%)</f>
        <v>86.5</v>
      </c>
      <c r="I21" s="100" t="e">
        <f>SUM('Nilai Rata rata'!I21*50%+'Nilai Rata rata'!AB21*50%)</f>
        <v>#DIV/0!</v>
      </c>
      <c r="J21" s="100">
        <f>SUM('Nilai Rata rata'!J21*50%+'Nilai Rata rata'!AC21*50%)</f>
        <v>90.7</v>
      </c>
      <c r="K21" s="100">
        <f>SUM('Nilai Rata rata'!L21*50%+'Nilai Rata rata'!AE21*50%)</f>
        <v>80.5</v>
      </c>
      <c r="L21" s="100">
        <f>SUM('Nilai Rata rata'!M21*50%+'Nilai Rata rata'!AF21*50%)</f>
        <v>86.7</v>
      </c>
      <c r="M21" s="100">
        <f>SUM('Nilai Rata rata'!N21*50%+'Nilai Rata rata'!AG21*50%)</f>
        <v>80.5</v>
      </c>
      <c r="N21" s="100">
        <f>SUM('Nilai Rata rata'!O21*50%+'Nilai Rata rata'!AH21*50%)</f>
        <v>86.3</v>
      </c>
      <c r="O21" s="100" t="e">
        <f>SUM('Nilai Rata rata'!P21*50%+'Nilai Rata rata'!AI21*50%)</f>
        <v>#DIV/0!</v>
      </c>
      <c r="P21" s="100">
        <f>SUM('Nilai Rata rata'!Q21*50%+'Nilai Rata rata'!AJ21*50%)</f>
        <v>83.474999999999994</v>
      </c>
      <c r="Q21" s="100" t="e">
        <f>SUM('Nilai Rata rata'!R21*50%+'Nilai Rata rata'!AK21*50%)</f>
        <v>#DIV/0!</v>
      </c>
      <c r="R21" s="100" t="e">
        <f t="shared" si="2"/>
        <v>#DIV/0!</v>
      </c>
      <c r="S21" s="100" t="e">
        <f t="shared" si="3"/>
        <v>#DIV/0!</v>
      </c>
      <c r="T21" s="98" t="e">
        <f t="shared" si="4"/>
        <v>#DIV/0!</v>
      </c>
      <c r="U21" s="78" t="e">
        <f>AVERAGE(V21,E21,F21,G21,H21,I21,J21,#REF!,K21,L21,M21)</f>
        <v>#REF!</v>
      </c>
      <c r="V21" s="102" t="e">
        <f>SUM('Nilai Rata rata'!T21*50%+'Nilai Rata rata'!AM21*50%)</f>
        <v>#DIV/0!</v>
      </c>
    </row>
    <row r="22" spans="1:22" s="6" customFormat="1" ht="18" customHeight="1" x14ac:dyDescent="0.25">
      <c r="A22" s="7">
        <v>16</v>
      </c>
      <c r="B22" s="104" t="s">
        <v>108</v>
      </c>
      <c r="C22" s="100">
        <f>SUM('Nilai Rata rata'!C22*50%+'Nilai Rata rata'!V22*50%)</f>
        <v>91.85</v>
      </c>
      <c r="D22" s="100" t="e">
        <f>SUM('Nilai Rata rata'!D22*50%+'Nilai Rata rata'!W22*50%)</f>
        <v>#DIV/0!</v>
      </c>
      <c r="E22" s="100" t="e">
        <f>SUM('Nilai Rata rata'!E22*50%+'Nilai Rata rata'!X22*50%)</f>
        <v>#DIV/0!</v>
      </c>
      <c r="F22" s="100">
        <f>SUM('Nilai Rata rata'!F22*50%+'Nilai Rata rata'!Y22*50%)</f>
        <v>86.924999999999997</v>
      </c>
      <c r="G22" s="100" t="e">
        <f>SUM('Nilai Rata rata'!G22*50%+'Nilai Rata rata'!Z22*50%)</f>
        <v>#DIV/0!</v>
      </c>
      <c r="H22" s="100">
        <f>SUM('Nilai Rata rata'!H22*50%+'Nilai Rata rata'!AA22*50%)</f>
        <v>86.9</v>
      </c>
      <c r="I22" s="100" t="e">
        <f>SUM('Nilai Rata rata'!I22*50%+'Nilai Rata rata'!AB22*50%)</f>
        <v>#DIV/0!</v>
      </c>
      <c r="J22" s="100">
        <f>SUM('Nilai Rata rata'!J22*50%+'Nilai Rata rata'!AC22*50%)</f>
        <v>87.4</v>
      </c>
      <c r="K22" s="100">
        <f>SUM('Nilai Rata rata'!L22*50%+'Nilai Rata rata'!AE22*50%)</f>
        <v>82.95</v>
      </c>
      <c r="L22" s="100">
        <f>SUM('Nilai Rata rata'!M22*50%+'Nilai Rata rata'!AF22*50%)</f>
        <v>87.6</v>
      </c>
      <c r="M22" s="100">
        <f>SUM('Nilai Rata rata'!N22*50%+'Nilai Rata rata'!AG22*50%)</f>
        <v>84.7</v>
      </c>
      <c r="N22" s="100">
        <f>SUM('Nilai Rata rata'!O22*50%+'Nilai Rata rata'!AH22*50%)</f>
        <v>91.275000000000006</v>
      </c>
      <c r="O22" s="100" t="e">
        <f>SUM('Nilai Rata rata'!P22*50%+'Nilai Rata rata'!AI22*50%)</f>
        <v>#DIV/0!</v>
      </c>
      <c r="P22" s="100">
        <f>SUM('Nilai Rata rata'!Q22*50%+'Nilai Rata rata'!AJ22*50%)</f>
        <v>84.4</v>
      </c>
      <c r="Q22" s="100" t="e">
        <f>SUM('Nilai Rata rata'!R22*50%+'Nilai Rata rata'!AK22*50%)</f>
        <v>#DIV/0!</v>
      </c>
      <c r="R22" s="100" t="e">
        <f t="shared" si="2"/>
        <v>#DIV/0!</v>
      </c>
      <c r="S22" s="100" t="e">
        <f t="shared" si="3"/>
        <v>#DIV/0!</v>
      </c>
      <c r="T22" s="98" t="e">
        <f t="shared" si="4"/>
        <v>#DIV/0!</v>
      </c>
      <c r="U22" s="78" t="e">
        <f>AVERAGE(V22,E22,F22,G22,H22,I22,J22,#REF!,K22,L22,M22)</f>
        <v>#REF!</v>
      </c>
      <c r="V22" s="102" t="e">
        <f>SUM('Nilai Rata rata'!T22*50%+'Nilai Rata rata'!AM22*50%)</f>
        <v>#DIV/0!</v>
      </c>
    </row>
    <row r="23" spans="1:22" s="6" customFormat="1" ht="18" customHeight="1" x14ac:dyDescent="0.25">
      <c r="A23" s="7">
        <v>17</v>
      </c>
      <c r="B23" s="104" t="s">
        <v>109</v>
      </c>
      <c r="C23" s="100">
        <f>SUM('Nilai Rata rata'!C23*50%+'Nilai Rata rata'!V23*50%)</f>
        <v>94.75</v>
      </c>
      <c r="D23" s="100" t="e">
        <f>SUM('Nilai Rata rata'!D23*50%+'Nilai Rata rata'!W23*50%)</f>
        <v>#DIV/0!</v>
      </c>
      <c r="E23" s="100" t="e">
        <f>SUM('Nilai Rata rata'!E23*50%+'Nilai Rata rata'!X23*50%)</f>
        <v>#DIV/0!</v>
      </c>
      <c r="F23" s="100">
        <f>SUM('Nilai Rata rata'!F23*50%+'Nilai Rata rata'!Y23*50%)</f>
        <v>87.1</v>
      </c>
      <c r="G23" s="100" t="e">
        <f>SUM('Nilai Rata rata'!G23*50%+'Nilai Rata rata'!Z23*50%)</f>
        <v>#DIV/0!</v>
      </c>
      <c r="H23" s="100">
        <f>SUM('Nilai Rata rata'!H23*50%+'Nilai Rata rata'!AA23*50%)</f>
        <v>87.7</v>
      </c>
      <c r="I23" s="100" t="e">
        <f>SUM('Nilai Rata rata'!I23*50%+'Nilai Rata rata'!AB23*50%)</f>
        <v>#DIV/0!</v>
      </c>
      <c r="J23" s="100">
        <f>SUM('Nilai Rata rata'!J23*50%+'Nilai Rata rata'!AC23*50%)</f>
        <v>89.174999999999997</v>
      </c>
      <c r="K23" s="100">
        <f>SUM('Nilai Rata rata'!L23*50%+'Nilai Rata rata'!AE23*50%)</f>
        <v>81.8</v>
      </c>
      <c r="L23" s="100">
        <f>SUM('Nilai Rata rata'!M23*50%+'Nilai Rata rata'!AF23*50%)</f>
        <v>87.275000000000006</v>
      </c>
      <c r="M23" s="100">
        <f>SUM('Nilai Rata rata'!N23*50%+'Nilai Rata rata'!AG23*50%)</f>
        <v>85.75</v>
      </c>
      <c r="N23" s="100">
        <f>SUM('Nilai Rata rata'!O23*50%+'Nilai Rata rata'!AH23*50%)</f>
        <v>92.35</v>
      </c>
      <c r="O23" s="100" t="e">
        <f>SUM('Nilai Rata rata'!P23*50%+'Nilai Rata rata'!AI23*50%)</f>
        <v>#DIV/0!</v>
      </c>
      <c r="P23" s="100">
        <f>SUM('Nilai Rata rata'!Q23*50%+'Nilai Rata rata'!AJ23*50%)</f>
        <v>84.55</v>
      </c>
      <c r="Q23" s="100" t="e">
        <f>SUM('Nilai Rata rata'!R23*50%+'Nilai Rata rata'!AK23*50%)</f>
        <v>#DIV/0!</v>
      </c>
      <c r="R23" s="100" t="e">
        <f t="shared" si="2"/>
        <v>#DIV/0!</v>
      </c>
      <c r="S23" s="100" t="e">
        <f t="shared" si="3"/>
        <v>#DIV/0!</v>
      </c>
      <c r="T23" s="98" t="e">
        <f t="shared" si="4"/>
        <v>#DIV/0!</v>
      </c>
      <c r="U23" s="78" t="e">
        <f>AVERAGE(V23,E23,F23,G23,H23,I23,J23,#REF!,K23,L23,M23)</f>
        <v>#REF!</v>
      </c>
      <c r="V23" s="102" t="e">
        <f>SUM('Nilai Rata rata'!T23*50%+'Nilai Rata rata'!AM23*50%)</f>
        <v>#DIV/0!</v>
      </c>
    </row>
    <row r="24" spans="1:22" s="6" customFormat="1" ht="18" customHeight="1" x14ac:dyDescent="0.25">
      <c r="A24" s="7">
        <v>18</v>
      </c>
      <c r="B24" s="104" t="s">
        <v>110</v>
      </c>
      <c r="C24" s="100">
        <f>SUM('Nilai Rata rata'!C24*50%+'Nilai Rata rata'!V24*50%)</f>
        <v>86.974999999999994</v>
      </c>
      <c r="D24" s="100" t="e">
        <f>SUM('Nilai Rata rata'!D24*50%+'Nilai Rata rata'!W24*50%)</f>
        <v>#DIV/0!</v>
      </c>
      <c r="E24" s="100" t="e">
        <f>SUM('Nilai Rata rata'!E24*50%+'Nilai Rata rata'!X24*50%)</f>
        <v>#DIV/0!</v>
      </c>
      <c r="F24" s="100">
        <f>SUM('Nilai Rata rata'!F24*50%+'Nilai Rata rata'!Y24*50%)</f>
        <v>80.099999999999994</v>
      </c>
      <c r="G24" s="100" t="e">
        <f>SUM('Nilai Rata rata'!G24*50%+'Nilai Rata rata'!Z24*50%)</f>
        <v>#DIV/0!</v>
      </c>
      <c r="H24" s="100">
        <f>SUM('Nilai Rata rata'!H24*50%+'Nilai Rata rata'!AA24*50%)</f>
        <v>80.2</v>
      </c>
      <c r="I24" s="100" t="e">
        <f>SUM('Nilai Rata rata'!I24*50%+'Nilai Rata rata'!AB24*50%)</f>
        <v>#DIV/0!</v>
      </c>
      <c r="J24" s="100">
        <f>SUM('Nilai Rata rata'!J24*50%+'Nilai Rata rata'!AC24*50%)</f>
        <v>79.625</v>
      </c>
      <c r="K24" s="100">
        <f>SUM('Nilai Rata rata'!L24*50%+'Nilai Rata rata'!AE24*50%)</f>
        <v>82.75</v>
      </c>
      <c r="L24" s="100">
        <f>SUM('Nilai Rata rata'!M24*50%+'Nilai Rata rata'!AF24*50%)</f>
        <v>84.575000000000003</v>
      </c>
      <c r="M24" s="100">
        <f>SUM('Nilai Rata rata'!N24*50%+'Nilai Rata rata'!AG24*50%)</f>
        <v>78.900000000000006</v>
      </c>
      <c r="N24" s="100">
        <f>SUM('Nilai Rata rata'!O24*50%+'Nilai Rata rata'!AH24*50%)</f>
        <v>87.3</v>
      </c>
      <c r="O24" s="100" t="e">
        <f>SUM('Nilai Rata rata'!P24*50%+'Nilai Rata rata'!AI24*50%)</f>
        <v>#DIV/0!</v>
      </c>
      <c r="P24" s="100">
        <f>SUM('Nilai Rata rata'!Q24*50%+'Nilai Rata rata'!AJ24*50%)</f>
        <v>81.45</v>
      </c>
      <c r="Q24" s="100" t="e">
        <f>SUM('Nilai Rata rata'!R24*50%+'Nilai Rata rata'!AK24*50%)</f>
        <v>#DIV/0!</v>
      </c>
      <c r="R24" s="100" t="e">
        <f t="shared" si="2"/>
        <v>#DIV/0!</v>
      </c>
      <c r="S24" s="100" t="e">
        <f t="shared" si="3"/>
        <v>#DIV/0!</v>
      </c>
      <c r="T24" s="98" t="e">
        <f t="shared" si="4"/>
        <v>#DIV/0!</v>
      </c>
      <c r="U24" s="78" t="e">
        <f>AVERAGE(V24,E24,F24,G24,H24,I24,J24,#REF!,K24,L24,M24)</f>
        <v>#REF!</v>
      </c>
      <c r="V24" s="102" t="e">
        <f>SUM('Nilai Rata rata'!T24*50%+'Nilai Rata rata'!AM24*50%)</f>
        <v>#DIV/0!</v>
      </c>
    </row>
    <row r="25" spans="1:22" s="6" customFormat="1" ht="18" customHeight="1" x14ac:dyDescent="0.25">
      <c r="A25" s="7">
        <v>19</v>
      </c>
      <c r="B25" s="104" t="s">
        <v>111</v>
      </c>
      <c r="C25" s="100">
        <f>SUM('Nilai Rata rata'!C25*50%+'Nilai Rata rata'!V25*50%)</f>
        <v>86.474999999999994</v>
      </c>
      <c r="D25" s="100" t="e">
        <f>SUM('Nilai Rata rata'!D25*50%+'Nilai Rata rata'!W25*50%)</f>
        <v>#DIV/0!</v>
      </c>
      <c r="E25" s="100" t="e">
        <f>SUM('Nilai Rata rata'!E25*50%+'Nilai Rata rata'!X25*50%)</f>
        <v>#DIV/0!</v>
      </c>
      <c r="F25" s="100">
        <f>SUM('Nilai Rata rata'!F25*50%+'Nilai Rata rata'!Y25*50%)</f>
        <v>81.150000000000006</v>
      </c>
      <c r="G25" s="100" t="e">
        <f>SUM('Nilai Rata rata'!G25*50%+'Nilai Rata rata'!Z25*50%)</f>
        <v>#DIV/0!</v>
      </c>
      <c r="H25" s="100">
        <f>SUM('Nilai Rata rata'!H25*50%+'Nilai Rata rata'!AA25*50%)</f>
        <v>80.599999999999994</v>
      </c>
      <c r="I25" s="100" t="e">
        <f>SUM('Nilai Rata rata'!I25*50%+'Nilai Rata rata'!AB25*50%)</f>
        <v>#DIV/0!</v>
      </c>
      <c r="J25" s="100">
        <f>SUM('Nilai Rata rata'!J25*50%+'Nilai Rata rata'!AC25*50%)</f>
        <v>80.775000000000006</v>
      </c>
      <c r="K25" s="100">
        <f>SUM('Nilai Rata rata'!L25*50%+'Nilai Rata rata'!AE25*50%)</f>
        <v>79.3</v>
      </c>
      <c r="L25" s="100">
        <f>SUM('Nilai Rata rata'!M25*50%+'Nilai Rata rata'!AF25*50%)</f>
        <v>86.674999999999997</v>
      </c>
      <c r="M25" s="100">
        <f>SUM('Nilai Rata rata'!N25*50%+'Nilai Rata rata'!AG25*50%)</f>
        <v>81.599999999999994</v>
      </c>
      <c r="N25" s="100">
        <f>SUM('Nilai Rata rata'!O25*50%+'Nilai Rata rata'!AH25*50%)</f>
        <v>82.375</v>
      </c>
      <c r="O25" s="100" t="e">
        <f>SUM('Nilai Rata rata'!P25*50%+'Nilai Rata rata'!AI25*50%)</f>
        <v>#DIV/0!</v>
      </c>
      <c r="P25" s="100">
        <f>SUM('Nilai Rata rata'!Q25*50%+'Nilai Rata rata'!AJ25*50%)</f>
        <v>84.025000000000006</v>
      </c>
      <c r="Q25" s="100" t="e">
        <f>SUM('Nilai Rata rata'!R25*50%+'Nilai Rata rata'!AK25*50%)</f>
        <v>#DIV/0!</v>
      </c>
      <c r="R25" s="100" t="e">
        <f t="shared" si="2"/>
        <v>#DIV/0!</v>
      </c>
      <c r="S25" s="100" t="e">
        <f t="shared" si="3"/>
        <v>#DIV/0!</v>
      </c>
      <c r="T25" s="98" t="e">
        <f t="shared" si="4"/>
        <v>#DIV/0!</v>
      </c>
      <c r="U25" s="78" t="e">
        <f>AVERAGE(V25,E25,F25,G25,H25,I25,J25,#REF!,K25,L25,M25)</f>
        <v>#REF!</v>
      </c>
      <c r="V25" s="102" t="e">
        <f>SUM('Nilai Rata rata'!T25*50%+'Nilai Rata rata'!AM25*50%)</f>
        <v>#DIV/0!</v>
      </c>
    </row>
    <row r="26" spans="1:22" s="6" customFormat="1" ht="18" customHeight="1" x14ac:dyDescent="0.25">
      <c r="A26" s="18">
        <v>20</v>
      </c>
      <c r="B26" s="104" t="s">
        <v>112</v>
      </c>
      <c r="C26" s="100">
        <f>SUM('Nilai Rata rata'!C26*50%+'Nilai Rata rata'!V26*50%)</f>
        <v>92.85</v>
      </c>
      <c r="D26" s="100" t="e">
        <f>SUM('Nilai Rata rata'!D26*50%+'Nilai Rata rata'!W26*50%)</f>
        <v>#DIV/0!</v>
      </c>
      <c r="E26" s="100" t="e">
        <f>SUM('Nilai Rata rata'!E26*50%+'Nilai Rata rata'!X26*50%)</f>
        <v>#DIV/0!</v>
      </c>
      <c r="F26" s="100">
        <f>SUM('Nilai Rata rata'!F26*50%+'Nilai Rata rata'!Y26*50%)</f>
        <v>85.9</v>
      </c>
      <c r="G26" s="100" t="e">
        <f>SUM('Nilai Rata rata'!G26*50%+'Nilai Rata rata'!Z26*50%)</f>
        <v>#DIV/0!</v>
      </c>
      <c r="H26" s="100">
        <f>SUM('Nilai Rata rata'!H26*50%+'Nilai Rata rata'!AA26*50%)</f>
        <v>87.4</v>
      </c>
      <c r="I26" s="100" t="e">
        <f>SUM('Nilai Rata rata'!I26*50%+'Nilai Rata rata'!AB26*50%)</f>
        <v>#DIV/0!</v>
      </c>
      <c r="J26" s="100">
        <f>SUM('Nilai Rata rata'!J26*50%+'Nilai Rata rata'!AC26*50%)</f>
        <v>87.375</v>
      </c>
      <c r="K26" s="100">
        <f>SUM('Nilai Rata rata'!L26*50%+'Nilai Rata rata'!AE26*50%)</f>
        <v>84.15</v>
      </c>
      <c r="L26" s="100">
        <f>SUM('Nilai Rata rata'!M26*50%+'Nilai Rata rata'!AF26*50%)</f>
        <v>87.9</v>
      </c>
      <c r="M26" s="100">
        <f>SUM('Nilai Rata rata'!N26*50%+'Nilai Rata rata'!AG26*50%)</f>
        <v>83.55</v>
      </c>
      <c r="N26" s="100">
        <f>SUM('Nilai Rata rata'!O26*50%+'Nilai Rata rata'!AH26*50%)</f>
        <v>90.35</v>
      </c>
      <c r="O26" s="100" t="e">
        <f>SUM('Nilai Rata rata'!P26*50%+'Nilai Rata rata'!AI26*50%)</f>
        <v>#DIV/0!</v>
      </c>
      <c r="P26" s="100">
        <f>SUM('Nilai Rata rata'!Q26*50%+'Nilai Rata rata'!AJ26*50%)</f>
        <v>83.95</v>
      </c>
      <c r="Q26" s="100" t="e">
        <f>SUM('Nilai Rata rata'!R26*50%+'Nilai Rata rata'!AK26*50%)</f>
        <v>#DIV/0!</v>
      </c>
      <c r="R26" s="100" t="e">
        <f t="shared" si="2"/>
        <v>#DIV/0!</v>
      </c>
      <c r="S26" s="100" t="e">
        <f t="shared" si="3"/>
        <v>#DIV/0!</v>
      </c>
      <c r="T26" s="98" t="e">
        <f t="shared" si="4"/>
        <v>#DIV/0!</v>
      </c>
      <c r="U26" s="78" t="e">
        <f>AVERAGE(V26,E26,F26,G26,H26,I26,J26,#REF!,K26,L26,M26)</f>
        <v>#REF!</v>
      </c>
      <c r="V26" s="102" t="e">
        <f>SUM('Nilai Rata rata'!T26*50%+'Nilai Rata rata'!AM26*50%)</f>
        <v>#DIV/0!</v>
      </c>
    </row>
    <row r="27" spans="1:22" s="19" customFormat="1" ht="18" customHeight="1" x14ac:dyDescent="0.25">
      <c r="A27" s="18">
        <v>21</v>
      </c>
      <c r="B27" s="104" t="s">
        <v>113</v>
      </c>
      <c r="C27" s="100">
        <f>SUM('Nilai Rata rata'!C27*50%+'Nilai Rata rata'!V27*50%)</f>
        <v>88.85</v>
      </c>
      <c r="D27" s="100" t="e">
        <f>SUM('Nilai Rata rata'!D27*50%+'Nilai Rata rata'!W27*50%)</f>
        <v>#DIV/0!</v>
      </c>
      <c r="E27" s="100" t="e">
        <f>SUM('Nilai Rata rata'!E27*50%+'Nilai Rata rata'!X27*50%)</f>
        <v>#DIV/0!</v>
      </c>
      <c r="F27" s="100">
        <f>SUM('Nilai Rata rata'!F27*50%+'Nilai Rata rata'!Y27*50%)</f>
        <v>79.25</v>
      </c>
      <c r="G27" s="100" t="e">
        <f>SUM('Nilai Rata rata'!G27*50%+'Nilai Rata rata'!Z27*50%)</f>
        <v>#DIV/0!</v>
      </c>
      <c r="H27" s="100">
        <f>SUM('Nilai Rata rata'!H27*50%+'Nilai Rata rata'!AA27*50%)</f>
        <v>78.8</v>
      </c>
      <c r="I27" s="100" t="e">
        <f>SUM('Nilai Rata rata'!I27*50%+'Nilai Rata rata'!AB27*50%)</f>
        <v>#DIV/0!</v>
      </c>
      <c r="J27" s="100">
        <f>SUM('Nilai Rata rata'!J27*50%+'Nilai Rata rata'!AC27*50%)</f>
        <v>77.650000000000006</v>
      </c>
      <c r="K27" s="100">
        <f>SUM('Nilai Rata rata'!L27*50%+'Nilai Rata rata'!AE27*50%)</f>
        <v>80.3</v>
      </c>
      <c r="L27" s="100">
        <f>SUM('Nilai Rata rata'!M27*50%+'Nilai Rata rata'!AF27*50%)</f>
        <v>85.3</v>
      </c>
      <c r="M27" s="100">
        <f>SUM('Nilai Rata rata'!N27*50%+'Nilai Rata rata'!AG27*50%)</f>
        <v>80.400000000000006</v>
      </c>
      <c r="N27" s="100">
        <f>SUM('Nilai Rata rata'!O27*50%+'Nilai Rata rata'!AH27*50%)</f>
        <v>83.3</v>
      </c>
      <c r="O27" s="100" t="e">
        <f>SUM('Nilai Rata rata'!P27*50%+'Nilai Rata rata'!AI27*50%)</f>
        <v>#DIV/0!</v>
      </c>
      <c r="P27" s="100">
        <f>SUM('Nilai Rata rata'!Q27*50%+'Nilai Rata rata'!AJ27*50%)</f>
        <v>85.35</v>
      </c>
      <c r="Q27" s="100" t="e">
        <f>SUM('Nilai Rata rata'!R27*50%+'Nilai Rata rata'!AK27*50%)</f>
        <v>#DIV/0!</v>
      </c>
      <c r="R27" s="100" t="e">
        <f t="shared" si="2"/>
        <v>#DIV/0!</v>
      </c>
      <c r="S27" s="100" t="e">
        <f t="shared" si="3"/>
        <v>#DIV/0!</v>
      </c>
      <c r="T27" s="98" t="e">
        <f t="shared" si="4"/>
        <v>#DIV/0!</v>
      </c>
      <c r="U27" s="78"/>
      <c r="V27" s="102" t="e">
        <f>SUM('Nilai Rata rata'!T27*50%+'Nilai Rata rata'!AM27*50%)</f>
        <v>#DIV/0!</v>
      </c>
    </row>
    <row r="28" spans="1:22" s="19" customFormat="1" ht="18" customHeight="1" x14ac:dyDescent="0.25">
      <c r="A28" s="18">
        <v>22</v>
      </c>
      <c r="B28" s="104" t="s">
        <v>114</v>
      </c>
      <c r="C28" s="100">
        <f>SUM('Nilai Rata rata'!C28*50%+'Nilai Rata rata'!V28*50%)</f>
        <v>79.650000000000006</v>
      </c>
      <c r="D28" s="100" t="e">
        <f>SUM('Nilai Rata rata'!D28*50%+'Nilai Rata rata'!W28*50%)</f>
        <v>#DIV/0!</v>
      </c>
      <c r="E28" s="100" t="e">
        <f>SUM('Nilai Rata rata'!E28*50%+'Nilai Rata rata'!X28*50%)</f>
        <v>#DIV/0!</v>
      </c>
      <c r="F28" s="100">
        <f>SUM('Nilai Rata rata'!F28*50%+'Nilai Rata rata'!Y28*50%)</f>
        <v>78.3</v>
      </c>
      <c r="G28" s="100" t="e">
        <f>SUM('Nilai Rata rata'!G28*50%+'Nilai Rata rata'!Z28*50%)</f>
        <v>#DIV/0!</v>
      </c>
      <c r="H28" s="100">
        <f>SUM('Nilai Rata rata'!H28*50%+'Nilai Rata rata'!AA28*50%)</f>
        <v>76.599999999999994</v>
      </c>
      <c r="I28" s="100" t="e">
        <f>SUM('Nilai Rata rata'!I28*50%+'Nilai Rata rata'!AB28*50%)</f>
        <v>#DIV/0!</v>
      </c>
      <c r="J28" s="100">
        <f>SUM('Nilai Rata rata'!J28*50%+'Nilai Rata rata'!AC28*50%)</f>
        <v>76.55</v>
      </c>
      <c r="K28" s="100">
        <f>SUM('Nilai Rata rata'!L28*50%+'Nilai Rata rata'!AE28*50%)</f>
        <v>78.05</v>
      </c>
      <c r="L28" s="100">
        <f>SUM('Nilai Rata rata'!M28*50%+'Nilai Rata rata'!AF28*50%)</f>
        <v>83.275000000000006</v>
      </c>
      <c r="M28" s="100">
        <f>SUM('Nilai Rata rata'!N28*50%+'Nilai Rata rata'!AG28*50%)</f>
        <v>77.8</v>
      </c>
      <c r="N28" s="100">
        <f>SUM('Nilai Rata rata'!O28*50%+'Nilai Rata rata'!AH28*50%)</f>
        <v>77.900000000000006</v>
      </c>
      <c r="O28" s="100" t="e">
        <f>SUM('Nilai Rata rata'!P28*50%+'Nilai Rata rata'!AI28*50%)</f>
        <v>#DIV/0!</v>
      </c>
      <c r="P28" s="100">
        <f>SUM('Nilai Rata rata'!Q28*50%+'Nilai Rata rata'!AJ28*50%)</f>
        <v>75.75</v>
      </c>
      <c r="Q28" s="100" t="e">
        <f>SUM('Nilai Rata rata'!R28*50%+'Nilai Rata rata'!AK28*50%)</f>
        <v>#DIV/0!</v>
      </c>
      <c r="R28" s="100" t="e">
        <f t="shared" si="2"/>
        <v>#DIV/0!</v>
      </c>
      <c r="S28" s="100" t="e">
        <f t="shared" si="3"/>
        <v>#DIV/0!</v>
      </c>
      <c r="T28" s="98" t="e">
        <f t="shared" si="4"/>
        <v>#DIV/0!</v>
      </c>
      <c r="U28" s="78"/>
      <c r="V28" s="102" t="e">
        <f>SUM('Nilai Rata rata'!T28*50%+'Nilai Rata rata'!AM28*50%)</f>
        <v>#DIV/0!</v>
      </c>
    </row>
    <row r="29" spans="1:22" s="19" customFormat="1" ht="18" customHeight="1" x14ac:dyDescent="0.25">
      <c r="A29" s="18">
        <v>23</v>
      </c>
      <c r="B29" s="104" t="s">
        <v>142</v>
      </c>
      <c r="C29" s="100">
        <f>SUM('Nilai Rata rata'!C29*50%+'Nilai Rata rata'!V29*50%)</f>
        <v>89.65</v>
      </c>
      <c r="D29" s="100" t="e">
        <f>SUM('Nilai Rata rata'!D29*50%+'Nilai Rata rata'!W29*50%)</f>
        <v>#DIV/0!</v>
      </c>
      <c r="E29" s="100" t="e">
        <f>SUM('Nilai Rata rata'!E29*50%+'Nilai Rata rata'!X29*50%)</f>
        <v>#DIV/0!</v>
      </c>
      <c r="F29" s="100">
        <f>SUM('Nilai Rata rata'!F29*50%+'Nilai Rata rata'!Y29*50%)</f>
        <v>80.05</v>
      </c>
      <c r="G29" s="100" t="e">
        <f>SUM('Nilai Rata rata'!G29*50%+'Nilai Rata rata'!Z29*50%)</f>
        <v>#DIV/0!</v>
      </c>
      <c r="H29" s="100">
        <f>SUM('Nilai Rata rata'!H29*50%+'Nilai Rata rata'!AA29*50%)</f>
        <v>82.1</v>
      </c>
      <c r="I29" s="100" t="e">
        <f>SUM('Nilai Rata rata'!I29*50%+'Nilai Rata rata'!AB29*50%)</f>
        <v>#DIV/0!</v>
      </c>
      <c r="J29" s="100">
        <f>SUM('Nilai Rata rata'!J29*50%+'Nilai Rata rata'!AC29*50%)</f>
        <v>80.95</v>
      </c>
      <c r="K29" s="100">
        <f>SUM('Nilai Rata rata'!L29*50%+'Nilai Rata rata'!AE29*50%)</f>
        <v>81.3</v>
      </c>
      <c r="L29" s="100">
        <f>SUM('Nilai Rata rata'!M29*50%+'Nilai Rata rata'!AF29*50%)</f>
        <v>82.075000000000003</v>
      </c>
      <c r="M29" s="100">
        <f>SUM('Nilai Rata rata'!N29*50%+'Nilai Rata rata'!AG29*50%)</f>
        <v>78.55</v>
      </c>
      <c r="N29" s="100">
        <f>SUM('Nilai Rata rata'!O29*50%+'Nilai Rata rata'!AH29*50%)</f>
        <v>88.95</v>
      </c>
      <c r="O29" s="100" t="e">
        <f>SUM('Nilai Rata rata'!P29*50%+'Nilai Rata rata'!AI29*50%)</f>
        <v>#DIV/0!</v>
      </c>
      <c r="P29" s="100">
        <f>SUM('Nilai Rata rata'!Q29*50%+'Nilai Rata rata'!AJ29*50%)</f>
        <v>79.75</v>
      </c>
      <c r="Q29" s="100" t="e">
        <f>SUM('Nilai Rata rata'!R29*50%+'Nilai Rata rata'!AK29*50%)</f>
        <v>#DIV/0!</v>
      </c>
      <c r="R29" s="100" t="e">
        <f t="shared" si="2"/>
        <v>#DIV/0!</v>
      </c>
      <c r="S29" s="100" t="e">
        <f t="shared" si="3"/>
        <v>#DIV/0!</v>
      </c>
      <c r="T29" s="98" t="e">
        <f t="shared" si="4"/>
        <v>#DIV/0!</v>
      </c>
      <c r="U29" s="78"/>
      <c r="V29" s="102" t="e">
        <f>SUM('Nilai Rata rata'!T29*50%+'Nilai Rata rata'!AM29*50%)</f>
        <v>#DIV/0!</v>
      </c>
    </row>
    <row r="30" spans="1:22" s="19" customFormat="1" ht="18" customHeight="1" x14ac:dyDescent="0.25">
      <c r="A30" s="18">
        <v>24</v>
      </c>
      <c r="B30" s="104" t="s">
        <v>143</v>
      </c>
      <c r="C30" s="100">
        <f>SUM('Nilai Rata rata'!C30*50%+'Nilai Rata rata'!V30*50%)</f>
        <v>82.35</v>
      </c>
      <c r="D30" s="100" t="e">
        <f>SUM('Nilai Rata rata'!D30*50%+'Nilai Rata rata'!W30*50%)</f>
        <v>#DIV/0!</v>
      </c>
      <c r="E30" s="100" t="e">
        <f>SUM('Nilai Rata rata'!E30*50%+'Nilai Rata rata'!X30*50%)</f>
        <v>#DIV/0!</v>
      </c>
      <c r="F30" s="100">
        <f>SUM('Nilai Rata rata'!F30*50%+'Nilai Rata rata'!Y30*50%)</f>
        <v>79.150000000000006</v>
      </c>
      <c r="G30" s="100" t="e">
        <f>SUM('Nilai Rata rata'!G30*50%+'Nilai Rata rata'!Z30*50%)</f>
        <v>#DIV/0!</v>
      </c>
      <c r="H30" s="100">
        <f>SUM('Nilai Rata rata'!H30*50%+'Nilai Rata rata'!AA30*50%)</f>
        <v>80.400000000000006</v>
      </c>
      <c r="I30" s="100" t="e">
        <f>SUM('Nilai Rata rata'!I30*50%+'Nilai Rata rata'!AB30*50%)</f>
        <v>#DIV/0!</v>
      </c>
      <c r="J30" s="100">
        <f>SUM('Nilai Rata rata'!J30*50%+'Nilai Rata rata'!AC30*50%)</f>
        <v>78.525000000000006</v>
      </c>
      <c r="K30" s="100">
        <f>SUM('Nilai Rata rata'!L30*50%+'Nilai Rata rata'!AE30*50%)</f>
        <v>81.099999999999994</v>
      </c>
      <c r="L30" s="100">
        <f>SUM('Nilai Rata rata'!M30*50%+'Nilai Rata rata'!AF30*50%)</f>
        <v>82.075000000000003</v>
      </c>
      <c r="M30" s="100">
        <f>SUM('Nilai Rata rata'!N30*50%+'Nilai Rata rata'!AG30*50%)</f>
        <v>78.099999999999994</v>
      </c>
      <c r="N30" s="100">
        <f>SUM('Nilai Rata rata'!O30*50%+'Nilai Rata rata'!AH30*50%)</f>
        <v>79.125</v>
      </c>
      <c r="O30" s="100" t="e">
        <f>SUM('Nilai Rata rata'!P30*50%+'Nilai Rata rata'!AI30*50%)</f>
        <v>#DIV/0!</v>
      </c>
      <c r="P30" s="100">
        <f>SUM('Nilai Rata rata'!Q30*50%+'Nilai Rata rata'!AJ30*50%)</f>
        <v>79.174999999999997</v>
      </c>
      <c r="Q30" s="100" t="e">
        <f>SUM('Nilai Rata rata'!R30*50%+'Nilai Rata rata'!AK30*50%)</f>
        <v>#DIV/0!</v>
      </c>
      <c r="R30" s="100" t="e">
        <f t="shared" si="2"/>
        <v>#DIV/0!</v>
      </c>
      <c r="S30" s="100" t="e">
        <f t="shared" si="3"/>
        <v>#DIV/0!</v>
      </c>
      <c r="T30" s="98" t="e">
        <f t="shared" si="4"/>
        <v>#DIV/0!</v>
      </c>
      <c r="U30" s="78"/>
      <c r="V30" s="102" t="e">
        <f>SUM('Nilai Rata rata'!T30*50%+'Nilai Rata rata'!AM30*50%)</f>
        <v>#DIV/0!</v>
      </c>
    </row>
    <row r="31" spans="1:22" s="19" customFormat="1" ht="18" customHeight="1" x14ac:dyDescent="0.25">
      <c r="A31" s="18">
        <v>25</v>
      </c>
      <c r="B31" s="104" t="s">
        <v>144</v>
      </c>
      <c r="C31" s="100">
        <f>SUM('Nilai Rata rata'!C31*50%+'Nilai Rata rata'!V31*50%)</f>
        <v>88.424999999999997</v>
      </c>
      <c r="D31" s="100" t="e">
        <f>SUM('Nilai Rata rata'!D31*50%+'Nilai Rata rata'!W31*50%)</f>
        <v>#DIV/0!</v>
      </c>
      <c r="E31" s="100" t="e">
        <f>SUM('Nilai Rata rata'!E31*50%+'Nilai Rata rata'!X31*50%)</f>
        <v>#DIV/0!</v>
      </c>
      <c r="F31" s="100">
        <f>SUM('Nilai Rata rata'!F31*50%+'Nilai Rata rata'!Y31*50%)</f>
        <v>80.3</v>
      </c>
      <c r="G31" s="100" t="e">
        <f>SUM('Nilai Rata rata'!G31*50%+'Nilai Rata rata'!Z31*50%)</f>
        <v>#DIV/0!</v>
      </c>
      <c r="H31" s="100">
        <f>SUM('Nilai Rata rata'!H31*50%+'Nilai Rata rata'!AA31*50%)</f>
        <v>79.599999999999994</v>
      </c>
      <c r="I31" s="100" t="e">
        <f>SUM('Nilai Rata rata'!I31*50%+'Nilai Rata rata'!AB31*50%)</f>
        <v>#DIV/0!</v>
      </c>
      <c r="J31" s="100">
        <f>SUM('Nilai Rata rata'!J31*50%+'Nilai Rata rata'!AC31*50%)</f>
        <v>79.875</v>
      </c>
      <c r="K31" s="100">
        <f>SUM('Nilai Rata rata'!L31*50%+'Nilai Rata rata'!AE31*50%)</f>
        <v>83.5</v>
      </c>
      <c r="L31" s="100">
        <f>SUM('Nilai Rata rata'!M31*50%+'Nilai Rata rata'!AF31*50%)</f>
        <v>82.275000000000006</v>
      </c>
      <c r="M31" s="100">
        <f>SUM('Nilai Rata rata'!N31*50%+'Nilai Rata rata'!AG31*50%)</f>
        <v>79</v>
      </c>
      <c r="N31" s="100">
        <f>SUM('Nilai Rata rata'!O31*50%+'Nilai Rata rata'!AH31*50%)</f>
        <v>86.674999999999997</v>
      </c>
      <c r="O31" s="100" t="e">
        <f>SUM('Nilai Rata rata'!P31*50%+'Nilai Rata rata'!AI31*50%)</f>
        <v>#DIV/0!</v>
      </c>
      <c r="P31" s="100">
        <f>SUM('Nilai Rata rata'!Q31*50%+'Nilai Rata rata'!AJ31*50%)</f>
        <v>77.875</v>
      </c>
      <c r="Q31" s="100" t="e">
        <f>SUM('Nilai Rata rata'!R31*50%+'Nilai Rata rata'!AK31*50%)</f>
        <v>#DIV/0!</v>
      </c>
      <c r="R31" s="100" t="e">
        <f t="shared" si="2"/>
        <v>#DIV/0!</v>
      </c>
      <c r="S31" s="100" t="e">
        <f t="shared" si="3"/>
        <v>#DIV/0!</v>
      </c>
      <c r="T31" s="98" t="e">
        <f t="shared" si="4"/>
        <v>#DIV/0!</v>
      </c>
      <c r="U31" s="78"/>
      <c r="V31" s="102" t="e">
        <f>SUM('Nilai Rata rata'!T31*50%+'Nilai Rata rata'!AM31*50%)</f>
        <v>#DIV/0!</v>
      </c>
    </row>
    <row r="32" spans="1:22" s="19" customFormat="1" ht="18" customHeight="1" x14ac:dyDescent="0.25">
      <c r="A32" s="18">
        <v>26</v>
      </c>
      <c r="B32" s="104" t="s">
        <v>145</v>
      </c>
      <c r="C32" s="100">
        <f>SUM('Nilai Rata rata'!C32*50%+'Nilai Rata rata'!V32*50%)</f>
        <v>90.424999999999997</v>
      </c>
      <c r="D32" s="100" t="e">
        <f>SUM('Nilai Rata rata'!D32*50%+'Nilai Rata rata'!W32*50%)</f>
        <v>#DIV/0!</v>
      </c>
      <c r="E32" s="100" t="e">
        <f>SUM('Nilai Rata rata'!E32*50%+'Nilai Rata rata'!X32*50%)</f>
        <v>#DIV/0!</v>
      </c>
      <c r="F32" s="100">
        <f>SUM('Nilai Rata rata'!F32*50%+'Nilai Rata rata'!Y32*50%)</f>
        <v>82.7</v>
      </c>
      <c r="G32" s="100" t="e">
        <f>SUM('Nilai Rata rata'!G32*50%+'Nilai Rata rata'!Z32*50%)</f>
        <v>#DIV/0!</v>
      </c>
      <c r="H32" s="100">
        <f>SUM('Nilai Rata rata'!H32*50%+'Nilai Rata rata'!AA32*50%)</f>
        <v>83.3</v>
      </c>
      <c r="I32" s="100" t="e">
        <f>SUM('Nilai Rata rata'!I32*50%+'Nilai Rata rata'!AB32*50%)</f>
        <v>#DIV/0!</v>
      </c>
      <c r="J32" s="100">
        <f>SUM('Nilai Rata rata'!J32*50%+'Nilai Rata rata'!AC32*50%)</f>
        <v>84.85</v>
      </c>
      <c r="K32" s="100">
        <f>SUM('Nilai Rata rata'!L32*50%+'Nilai Rata rata'!AE32*50%)</f>
        <v>84.25</v>
      </c>
      <c r="L32" s="100">
        <f>SUM('Nilai Rata rata'!M32*50%+'Nilai Rata rata'!AF32*50%)</f>
        <v>83.974999999999994</v>
      </c>
      <c r="M32" s="100">
        <f>SUM('Nilai Rata rata'!N32*50%+'Nilai Rata rata'!AG32*50%)</f>
        <v>80.3</v>
      </c>
      <c r="N32" s="100">
        <f>SUM('Nilai Rata rata'!O32*50%+'Nilai Rata rata'!AH32*50%)</f>
        <v>91.474999999999994</v>
      </c>
      <c r="O32" s="100" t="e">
        <f>SUM('Nilai Rata rata'!P32*50%+'Nilai Rata rata'!AI32*50%)</f>
        <v>#DIV/0!</v>
      </c>
      <c r="P32" s="100">
        <f>SUM('Nilai Rata rata'!Q32*50%+'Nilai Rata rata'!AJ32*50%)</f>
        <v>82.575000000000003</v>
      </c>
      <c r="Q32" s="100" t="e">
        <f>SUM('Nilai Rata rata'!R32*50%+'Nilai Rata rata'!AK32*50%)</f>
        <v>#DIV/0!</v>
      </c>
      <c r="R32" s="100" t="e">
        <f t="shared" si="2"/>
        <v>#DIV/0!</v>
      </c>
      <c r="S32" s="100" t="e">
        <f t="shared" si="3"/>
        <v>#DIV/0!</v>
      </c>
      <c r="T32" s="98" t="e">
        <f t="shared" si="4"/>
        <v>#DIV/0!</v>
      </c>
      <c r="U32" s="78"/>
      <c r="V32" s="102" t="e">
        <f>SUM('Nilai Rata rata'!T32*50%+'Nilai Rata rata'!AM32*50%)</f>
        <v>#DIV/0!</v>
      </c>
    </row>
    <row r="33" spans="1:22" s="19" customFormat="1" ht="18" customHeight="1" x14ac:dyDescent="0.25">
      <c r="A33" s="18">
        <v>27</v>
      </c>
      <c r="B33" s="104" t="s">
        <v>146</v>
      </c>
      <c r="C33" s="100">
        <f>SUM('Nilai Rata rata'!C33*50%+'Nilai Rata rata'!V33*50%)</f>
        <v>90</v>
      </c>
      <c r="D33" s="100" t="e">
        <f>SUM('Nilai Rata rata'!D33*50%+'Nilai Rata rata'!W33*50%)</f>
        <v>#DIV/0!</v>
      </c>
      <c r="E33" s="100" t="e">
        <f>SUM('Nilai Rata rata'!E33*50%+'Nilai Rata rata'!X33*50%)</f>
        <v>#DIV/0!</v>
      </c>
      <c r="F33" s="100">
        <f>SUM('Nilai Rata rata'!F33*50%+'Nilai Rata rata'!Y33*50%)</f>
        <v>81.099999999999994</v>
      </c>
      <c r="G33" s="100" t="e">
        <f>SUM('Nilai Rata rata'!G33*50%+'Nilai Rata rata'!Z33*50%)</f>
        <v>#DIV/0!</v>
      </c>
      <c r="H33" s="100">
        <f>SUM('Nilai Rata rata'!H33*50%+'Nilai Rata rata'!AA33*50%)</f>
        <v>84.5</v>
      </c>
      <c r="I33" s="100" t="e">
        <f>SUM('Nilai Rata rata'!I33*50%+'Nilai Rata rata'!AB33*50%)</f>
        <v>#DIV/0!</v>
      </c>
      <c r="J33" s="100">
        <f>SUM('Nilai Rata rata'!J33*50%+'Nilai Rata rata'!AC33*50%)</f>
        <v>79.875</v>
      </c>
      <c r="K33" s="100">
        <f>SUM('Nilai Rata rata'!L33*50%+'Nilai Rata rata'!AE33*50%)</f>
        <v>80.400000000000006</v>
      </c>
      <c r="L33" s="100">
        <f>SUM('Nilai Rata rata'!M33*50%+'Nilai Rata rata'!AF33*50%)</f>
        <v>87.375</v>
      </c>
      <c r="M33" s="100">
        <f>SUM('Nilai Rata rata'!N33*50%+'Nilai Rata rata'!AG33*50%)</f>
        <v>80.400000000000006</v>
      </c>
      <c r="N33" s="100">
        <f>SUM('Nilai Rata rata'!O33*50%+'Nilai Rata rata'!AH33*50%)</f>
        <v>89.2</v>
      </c>
      <c r="O33" s="100" t="e">
        <f>SUM('Nilai Rata rata'!P33*50%+'Nilai Rata rata'!AI33*50%)</f>
        <v>#DIV/0!</v>
      </c>
      <c r="P33" s="100">
        <f>SUM('Nilai Rata rata'!Q33*50%+'Nilai Rata rata'!AJ33*50%)</f>
        <v>82.075000000000003</v>
      </c>
      <c r="Q33" s="100" t="e">
        <f>SUM('Nilai Rata rata'!R33*50%+'Nilai Rata rata'!AK33*50%)</f>
        <v>#DIV/0!</v>
      </c>
      <c r="R33" s="100" t="e">
        <f t="shared" si="2"/>
        <v>#DIV/0!</v>
      </c>
      <c r="S33" s="100" t="e">
        <f t="shared" si="3"/>
        <v>#DIV/0!</v>
      </c>
      <c r="T33" s="98" t="e">
        <f t="shared" si="4"/>
        <v>#DIV/0!</v>
      </c>
      <c r="U33" s="78"/>
      <c r="V33" s="102" t="e">
        <f>SUM('Nilai Rata rata'!T33*50%+'Nilai Rata rata'!AM33*50%)</f>
        <v>#DIV/0!</v>
      </c>
    </row>
    <row r="34" spans="1:22" s="19" customFormat="1" ht="18" customHeight="1" x14ac:dyDescent="0.25">
      <c r="A34" s="18">
        <v>28</v>
      </c>
      <c r="B34" s="104" t="s">
        <v>147</v>
      </c>
      <c r="C34" s="100">
        <f>SUM('Nilai Rata rata'!C34*50%+'Nilai Rata rata'!V34*50%)</f>
        <v>91.325000000000003</v>
      </c>
      <c r="D34" s="100" t="e">
        <f>SUM('Nilai Rata rata'!D34*50%+'Nilai Rata rata'!W34*50%)</f>
        <v>#DIV/0!</v>
      </c>
      <c r="E34" s="100" t="e">
        <f>SUM('Nilai Rata rata'!E34*50%+'Nilai Rata rata'!X34*50%)</f>
        <v>#DIV/0!</v>
      </c>
      <c r="F34" s="100">
        <f>SUM('Nilai Rata rata'!F34*50%+'Nilai Rata rata'!Y34*50%)</f>
        <v>80.8</v>
      </c>
      <c r="G34" s="100" t="e">
        <f>SUM('Nilai Rata rata'!G34*50%+'Nilai Rata rata'!Z34*50%)</f>
        <v>#DIV/0!</v>
      </c>
      <c r="H34" s="100">
        <f>SUM('Nilai Rata rata'!H34*50%+'Nilai Rata rata'!AA34*50%)</f>
        <v>81.5</v>
      </c>
      <c r="I34" s="100" t="e">
        <f>SUM('Nilai Rata rata'!I34*50%+'Nilai Rata rata'!AB34*50%)</f>
        <v>#DIV/0!</v>
      </c>
      <c r="J34" s="100">
        <f>SUM('Nilai Rata rata'!J34*50%+'Nilai Rata rata'!AC34*50%)</f>
        <v>79.224999999999994</v>
      </c>
      <c r="K34" s="100">
        <f>SUM('Nilai Rata rata'!L34*50%+'Nilai Rata rata'!AE34*50%)</f>
        <v>83.2</v>
      </c>
      <c r="L34" s="100">
        <f>SUM('Nilai Rata rata'!M34*50%+'Nilai Rata rata'!AF34*50%)</f>
        <v>82.775000000000006</v>
      </c>
      <c r="M34" s="100">
        <f>SUM('Nilai Rata rata'!N34*50%+'Nilai Rata rata'!AG34*50%)</f>
        <v>79.5</v>
      </c>
      <c r="N34" s="100">
        <f>SUM('Nilai Rata rata'!O34*50%+'Nilai Rata rata'!AH34*50%)</f>
        <v>91.724999999999994</v>
      </c>
      <c r="O34" s="100" t="e">
        <f>SUM('Nilai Rata rata'!P34*50%+'Nilai Rata rata'!AI34*50%)</f>
        <v>#DIV/0!</v>
      </c>
      <c r="P34" s="100">
        <f>SUM('Nilai Rata rata'!Q34*50%+'Nilai Rata rata'!AJ34*50%)</f>
        <v>82.974999999999994</v>
      </c>
      <c r="Q34" s="100" t="e">
        <f>SUM('Nilai Rata rata'!R34*50%+'Nilai Rata rata'!AK34*50%)</f>
        <v>#DIV/0!</v>
      </c>
      <c r="R34" s="100" t="e">
        <f t="shared" si="2"/>
        <v>#DIV/0!</v>
      </c>
      <c r="S34" s="100" t="e">
        <f t="shared" si="3"/>
        <v>#DIV/0!</v>
      </c>
      <c r="T34" s="98" t="e">
        <f t="shared" si="4"/>
        <v>#DIV/0!</v>
      </c>
      <c r="U34" s="78"/>
      <c r="V34" s="102" t="e">
        <f>SUM('Nilai Rata rata'!T34*50%+'Nilai Rata rata'!AM34*50%)</f>
        <v>#DIV/0!</v>
      </c>
    </row>
    <row r="35" spans="1:22" s="19" customFormat="1" ht="18" customHeight="1" x14ac:dyDescent="0.25">
      <c r="A35" s="18">
        <v>29</v>
      </c>
      <c r="B35" s="104" t="s">
        <v>148</v>
      </c>
      <c r="C35" s="100">
        <f>SUM('Nilai Rata rata'!C35*50%+'Nilai Rata rata'!V35*50%)</f>
        <v>86.775000000000006</v>
      </c>
      <c r="D35" s="100" t="e">
        <f>SUM('Nilai Rata rata'!D35*50%+'Nilai Rata rata'!W35*50%)</f>
        <v>#DIV/0!</v>
      </c>
      <c r="E35" s="100" t="e">
        <f>SUM('Nilai Rata rata'!E35*50%+'Nilai Rata rata'!X35*50%)</f>
        <v>#DIV/0!</v>
      </c>
      <c r="F35" s="100">
        <f>SUM('Nilai Rata rata'!F35*50%+'Nilai Rata rata'!Y35*50%)</f>
        <v>79.599999999999994</v>
      </c>
      <c r="G35" s="100" t="e">
        <f>SUM('Nilai Rata rata'!G35*50%+'Nilai Rata rata'!Z35*50%)</f>
        <v>#DIV/0!</v>
      </c>
      <c r="H35" s="100">
        <f>SUM('Nilai Rata rata'!H35*50%+'Nilai Rata rata'!AA35*50%)</f>
        <v>78.599999999999994</v>
      </c>
      <c r="I35" s="100" t="e">
        <f>SUM('Nilai Rata rata'!I35*50%+'Nilai Rata rata'!AB35*50%)</f>
        <v>#DIV/0!</v>
      </c>
      <c r="J35" s="100">
        <f>SUM('Nilai Rata rata'!J35*50%+'Nilai Rata rata'!AC35*50%)</f>
        <v>78</v>
      </c>
      <c r="K35" s="100">
        <f>SUM('Nilai Rata rata'!L35*50%+'Nilai Rata rata'!AE35*50%)</f>
        <v>82.3</v>
      </c>
      <c r="L35" s="100">
        <f>SUM('Nilai Rata rata'!M35*50%+'Nilai Rata rata'!AF35*50%)</f>
        <v>86.575000000000003</v>
      </c>
      <c r="M35" s="100">
        <f>SUM('Nilai Rata rata'!N35*50%+'Nilai Rata rata'!AG35*50%)</f>
        <v>79.45</v>
      </c>
      <c r="N35" s="100">
        <f>SUM('Nilai Rata rata'!O35*50%+'Nilai Rata rata'!AH35*50%)</f>
        <v>86.35</v>
      </c>
      <c r="O35" s="100" t="e">
        <f>SUM('Nilai Rata rata'!P35*50%+'Nilai Rata rata'!AI35*50%)</f>
        <v>#DIV/0!</v>
      </c>
      <c r="P35" s="100">
        <f>SUM('Nilai Rata rata'!Q35*50%+'Nilai Rata rata'!AJ35*50%)</f>
        <v>77.099999999999994</v>
      </c>
      <c r="Q35" s="100" t="e">
        <f>SUM('Nilai Rata rata'!R35*50%+'Nilai Rata rata'!AK35*50%)</f>
        <v>#DIV/0!</v>
      </c>
      <c r="R35" s="100" t="e">
        <f t="shared" si="2"/>
        <v>#DIV/0!</v>
      </c>
      <c r="S35" s="100" t="e">
        <f t="shared" si="3"/>
        <v>#DIV/0!</v>
      </c>
      <c r="T35" s="98" t="e">
        <f t="shared" si="4"/>
        <v>#DIV/0!</v>
      </c>
      <c r="U35" s="78"/>
      <c r="V35" s="102" t="e">
        <f>SUM('Nilai Rata rata'!T35*50%+'Nilai Rata rata'!AM35*50%)</f>
        <v>#DIV/0!</v>
      </c>
    </row>
    <row r="36" spans="1:22" s="19" customFormat="1" ht="18" customHeight="1" x14ac:dyDescent="0.25">
      <c r="A36" s="18">
        <v>30</v>
      </c>
      <c r="B36" s="104" t="s">
        <v>149</v>
      </c>
      <c r="C36" s="100">
        <f>SUM('Nilai Rata rata'!C36*50%+'Nilai Rata rata'!V36*50%)</f>
        <v>88.575000000000003</v>
      </c>
      <c r="D36" s="100" t="e">
        <f>SUM('Nilai Rata rata'!D36*50%+'Nilai Rata rata'!W36*50%)</f>
        <v>#DIV/0!</v>
      </c>
      <c r="E36" s="100" t="e">
        <f>SUM('Nilai Rata rata'!E36*50%+'Nilai Rata rata'!X36*50%)</f>
        <v>#DIV/0!</v>
      </c>
      <c r="F36" s="100">
        <f>SUM('Nilai Rata rata'!F36*50%+'Nilai Rata rata'!Y36*50%)</f>
        <v>80.95</v>
      </c>
      <c r="G36" s="100" t="e">
        <f>SUM('Nilai Rata rata'!G36*50%+'Nilai Rata rata'!Z36*50%)</f>
        <v>#DIV/0!</v>
      </c>
      <c r="H36" s="100">
        <f>SUM('Nilai Rata rata'!H36*50%+'Nilai Rata rata'!AA36*50%)</f>
        <v>82</v>
      </c>
      <c r="I36" s="100" t="e">
        <f>SUM('Nilai Rata rata'!I36*50%+'Nilai Rata rata'!AB36*50%)</f>
        <v>#DIV/0!</v>
      </c>
      <c r="J36" s="100">
        <f>SUM('Nilai Rata rata'!J36*50%+'Nilai Rata rata'!AC36*50%)</f>
        <v>79.325000000000003</v>
      </c>
      <c r="K36" s="100">
        <f>SUM('Nilai Rata rata'!L36*50%+'Nilai Rata rata'!AE36*50%)</f>
        <v>84.924999999999997</v>
      </c>
      <c r="L36" s="100">
        <f>SUM('Nilai Rata rata'!M36*50%+'Nilai Rata rata'!AF36*50%)</f>
        <v>87.775000000000006</v>
      </c>
      <c r="M36" s="100">
        <f>SUM('Nilai Rata rata'!N36*50%+'Nilai Rata rata'!AG36*50%)</f>
        <v>79.900000000000006</v>
      </c>
      <c r="N36" s="100">
        <f>SUM('Nilai Rata rata'!O36*50%+'Nilai Rata rata'!AH36*50%)</f>
        <v>85.125</v>
      </c>
      <c r="O36" s="100" t="e">
        <f>SUM('Nilai Rata rata'!P36*50%+'Nilai Rata rata'!AI36*50%)</f>
        <v>#DIV/0!</v>
      </c>
      <c r="P36" s="100">
        <f>SUM('Nilai Rata rata'!Q36*50%+'Nilai Rata rata'!AJ36*50%)</f>
        <v>81</v>
      </c>
      <c r="Q36" s="100" t="e">
        <f>SUM('Nilai Rata rata'!R36*50%+'Nilai Rata rata'!AK36*50%)</f>
        <v>#DIV/0!</v>
      </c>
      <c r="R36" s="100" t="e">
        <f t="shared" si="2"/>
        <v>#DIV/0!</v>
      </c>
      <c r="S36" s="100" t="e">
        <f t="shared" si="3"/>
        <v>#DIV/0!</v>
      </c>
      <c r="T36" s="98" t="e">
        <f t="shared" si="4"/>
        <v>#DIV/0!</v>
      </c>
      <c r="U36" s="78"/>
      <c r="V36" s="102" t="e">
        <f>SUM('Nilai Rata rata'!T36*50%+'Nilai Rata rata'!AM36*50%)</f>
        <v>#DIV/0!</v>
      </c>
    </row>
    <row r="37" spans="1:22" s="19" customFormat="1" ht="18" customHeight="1" x14ac:dyDescent="0.25">
      <c r="A37" s="18">
        <v>31</v>
      </c>
      <c r="B37" s="104" t="s">
        <v>150</v>
      </c>
      <c r="C37" s="100">
        <f>SUM('Nilai Rata rata'!C37*50%+'Nilai Rata rata'!V37*50%)</f>
        <v>84.525000000000006</v>
      </c>
      <c r="D37" s="100" t="e">
        <f>SUM('Nilai Rata rata'!D37*50%+'Nilai Rata rata'!W37*50%)</f>
        <v>#DIV/0!</v>
      </c>
      <c r="E37" s="100" t="e">
        <f>SUM('Nilai Rata rata'!E37*50%+'Nilai Rata rata'!X37*50%)</f>
        <v>#DIV/0!</v>
      </c>
      <c r="F37" s="100">
        <f>SUM('Nilai Rata rata'!F37*50%+'Nilai Rata rata'!Y37*50%)</f>
        <v>80.3</v>
      </c>
      <c r="G37" s="100" t="e">
        <f>SUM('Nilai Rata rata'!G37*50%+'Nilai Rata rata'!Z37*50%)</f>
        <v>#DIV/0!</v>
      </c>
      <c r="H37" s="100">
        <f>SUM('Nilai Rata rata'!H37*50%+'Nilai Rata rata'!AA37*50%)</f>
        <v>78.900000000000006</v>
      </c>
      <c r="I37" s="100" t="e">
        <f>SUM('Nilai Rata rata'!I37*50%+'Nilai Rata rata'!AB37*50%)</f>
        <v>#DIV/0!</v>
      </c>
      <c r="J37" s="100">
        <f>SUM('Nilai Rata rata'!J37*50%+'Nilai Rata rata'!AC37*50%)</f>
        <v>82.474999999999994</v>
      </c>
      <c r="K37" s="100">
        <f>SUM('Nilai Rata rata'!L37*50%+'Nilai Rata rata'!AE37*50%)</f>
        <v>80.400000000000006</v>
      </c>
      <c r="L37" s="100">
        <f>SUM('Nilai Rata rata'!M37*50%+'Nilai Rata rata'!AF37*50%)</f>
        <v>87.674999999999997</v>
      </c>
      <c r="M37" s="100">
        <f>SUM('Nilai Rata rata'!N37*50%+'Nilai Rata rata'!AG37*50%)</f>
        <v>77.3</v>
      </c>
      <c r="N37" s="100">
        <f>SUM('Nilai Rata rata'!O37*50%+'Nilai Rata rata'!AH37*50%)</f>
        <v>85.625</v>
      </c>
      <c r="O37" s="100" t="e">
        <f>SUM('Nilai Rata rata'!P37*50%+'Nilai Rata rata'!AI37*50%)</f>
        <v>#DIV/0!</v>
      </c>
      <c r="P37" s="100">
        <f>SUM('Nilai Rata rata'!Q37*50%+'Nilai Rata rata'!AJ37*50%)</f>
        <v>80.5</v>
      </c>
      <c r="Q37" s="100" t="e">
        <f>SUM('Nilai Rata rata'!R37*50%+'Nilai Rata rata'!AK37*50%)</f>
        <v>#DIV/0!</v>
      </c>
      <c r="R37" s="100" t="e">
        <f t="shared" si="2"/>
        <v>#DIV/0!</v>
      </c>
      <c r="S37" s="100" t="e">
        <f t="shared" si="3"/>
        <v>#DIV/0!</v>
      </c>
      <c r="T37" s="98" t="e">
        <f t="shared" si="4"/>
        <v>#DIV/0!</v>
      </c>
      <c r="U37" s="78"/>
      <c r="V37" s="102" t="e">
        <f>SUM('Nilai Rata rata'!T37*50%+'Nilai Rata rata'!AM37*50%)</f>
        <v>#DIV/0!</v>
      </c>
    </row>
    <row r="38" spans="1:22" s="19" customFormat="1" ht="18" customHeight="1" x14ac:dyDescent="0.25">
      <c r="A38" s="18">
        <v>32</v>
      </c>
      <c r="B38" s="104" t="s">
        <v>151</v>
      </c>
      <c r="C38" s="100">
        <f>SUM('Nilai Rata rata'!C38*50%+'Nilai Rata rata'!V38*50%)</f>
        <v>90.2</v>
      </c>
      <c r="D38" s="100" t="e">
        <f>SUM('Nilai Rata rata'!D38*50%+'Nilai Rata rata'!W38*50%)</f>
        <v>#DIV/0!</v>
      </c>
      <c r="E38" s="100" t="e">
        <f>SUM('Nilai Rata rata'!E38*50%+'Nilai Rata rata'!X38*50%)</f>
        <v>#DIV/0!</v>
      </c>
      <c r="F38" s="100">
        <f>SUM('Nilai Rata rata'!F38*50%+'Nilai Rata rata'!Y38*50%)</f>
        <v>81.150000000000006</v>
      </c>
      <c r="G38" s="100" t="e">
        <f>SUM('Nilai Rata rata'!G38*50%+'Nilai Rata rata'!Z38*50%)</f>
        <v>#DIV/0!</v>
      </c>
      <c r="H38" s="100">
        <f>SUM('Nilai Rata rata'!H38*50%+'Nilai Rata rata'!AA38*50%)</f>
        <v>82.3</v>
      </c>
      <c r="I38" s="100" t="e">
        <f>SUM('Nilai Rata rata'!I38*50%+'Nilai Rata rata'!AB38*50%)</f>
        <v>#DIV/0!</v>
      </c>
      <c r="J38" s="100">
        <f>SUM('Nilai Rata rata'!J38*50%+'Nilai Rata rata'!AC38*50%)</f>
        <v>81.625</v>
      </c>
      <c r="K38" s="100">
        <f>SUM('Nilai Rata rata'!L38*50%+'Nilai Rata rata'!AE38*50%)</f>
        <v>82.2</v>
      </c>
      <c r="L38" s="100">
        <f>SUM('Nilai Rata rata'!M38*50%+'Nilai Rata rata'!AF38*50%)</f>
        <v>87.174999999999997</v>
      </c>
      <c r="M38" s="100">
        <f>SUM('Nilai Rata rata'!N38*50%+'Nilai Rata rata'!AG38*50%)</f>
        <v>81</v>
      </c>
      <c r="N38" s="100">
        <f>SUM('Nilai Rata rata'!O38*50%+'Nilai Rata rata'!AH38*50%)</f>
        <v>85.224999999999994</v>
      </c>
      <c r="O38" s="100" t="e">
        <f>SUM('Nilai Rata rata'!P38*50%+'Nilai Rata rata'!AI38*50%)</f>
        <v>#DIV/0!</v>
      </c>
      <c r="P38" s="100">
        <f>SUM('Nilai Rata rata'!Q38*50%+'Nilai Rata rata'!AJ38*50%)</f>
        <v>81.424999999999997</v>
      </c>
      <c r="Q38" s="100" t="e">
        <f>SUM('Nilai Rata rata'!R38*50%+'Nilai Rata rata'!AK38*50%)</f>
        <v>#DIV/0!</v>
      </c>
      <c r="R38" s="100" t="e">
        <f t="shared" si="2"/>
        <v>#DIV/0!</v>
      </c>
      <c r="S38" s="100" t="e">
        <f t="shared" si="3"/>
        <v>#DIV/0!</v>
      </c>
      <c r="T38" s="98" t="e">
        <f t="shared" si="4"/>
        <v>#DIV/0!</v>
      </c>
      <c r="U38" s="78"/>
      <c r="V38" s="102" t="e">
        <f>SUM('Nilai Rata rata'!T38*50%+'Nilai Rata rata'!AM38*50%)</f>
        <v>#DIV/0!</v>
      </c>
    </row>
    <row r="39" spans="1:22" s="19" customFormat="1" ht="18" customHeight="1" x14ac:dyDescent="0.25">
      <c r="A39" s="18">
        <v>33</v>
      </c>
      <c r="B39" s="104" t="s">
        <v>152</v>
      </c>
      <c r="C39" s="100">
        <f>SUM('Nilai Rata rata'!C39*50%+'Nilai Rata rata'!V39*50%)</f>
        <v>87.325000000000003</v>
      </c>
      <c r="D39" s="100" t="e">
        <f>SUM('Nilai Rata rata'!D39*50%+'Nilai Rata rata'!W39*50%)</f>
        <v>#DIV/0!</v>
      </c>
      <c r="E39" s="100" t="e">
        <f>SUM('Nilai Rata rata'!E39*50%+'Nilai Rata rata'!X39*50%)</f>
        <v>#DIV/0!</v>
      </c>
      <c r="F39" s="100">
        <f>SUM('Nilai Rata rata'!F39*50%+'Nilai Rata rata'!Y39*50%)</f>
        <v>80</v>
      </c>
      <c r="G39" s="100" t="e">
        <f>SUM('Nilai Rata rata'!G39*50%+'Nilai Rata rata'!Z39*50%)</f>
        <v>#DIV/0!</v>
      </c>
      <c r="H39" s="100">
        <f>SUM('Nilai Rata rata'!H39*50%+'Nilai Rata rata'!AA39*50%)</f>
        <v>81.599999999999994</v>
      </c>
      <c r="I39" s="100" t="e">
        <f>SUM('Nilai Rata rata'!I39*50%+'Nilai Rata rata'!AB39*50%)</f>
        <v>#DIV/0!</v>
      </c>
      <c r="J39" s="100">
        <f>SUM('Nilai Rata rata'!J39*50%+'Nilai Rata rata'!AC39*50%)</f>
        <v>78.400000000000006</v>
      </c>
      <c r="K39" s="100">
        <f>SUM('Nilai Rata rata'!L39*50%+'Nilai Rata rata'!AE39*50%)</f>
        <v>83.5</v>
      </c>
      <c r="L39" s="100">
        <f>SUM('Nilai Rata rata'!M39*50%+'Nilai Rata rata'!AF39*50%)</f>
        <v>84.174999999999997</v>
      </c>
      <c r="M39" s="100">
        <f>SUM('Nilai Rata rata'!N39*50%+'Nilai Rata rata'!AG39*50%)</f>
        <v>78</v>
      </c>
      <c r="N39" s="100">
        <f>SUM('Nilai Rata rata'!O39*50%+'Nilai Rata rata'!AH39*50%)</f>
        <v>86.7</v>
      </c>
      <c r="O39" s="100" t="e">
        <f>SUM('Nilai Rata rata'!P39*50%+'Nilai Rata rata'!AI39*50%)</f>
        <v>#DIV/0!</v>
      </c>
      <c r="P39" s="100">
        <f>SUM('Nilai Rata rata'!Q39*50%+'Nilai Rata rata'!AJ39*50%)</f>
        <v>81.375</v>
      </c>
      <c r="Q39" s="100" t="e">
        <f>SUM('Nilai Rata rata'!R39*50%+'Nilai Rata rata'!AK39*50%)</f>
        <v>#DIV/0!</v>
      </c>
      <c r="R39" s="100" t="e">
        <f t="shared" si="2"/>
        <v>#DIV/0!</v>
      </c>
      <c r="S39" s="100" t="e">
        <f t="shared" si="3"/>
        <v>#DIV/0!</v>
      </c>
      <c r="T39" s="98" t="e">
        <f t="shared" si="4"/>
        <v>#DIV/0!</v>
      </c>
      <c r="U39" s="78"/>
      <c r="V39" s="102" t="e">
        <f>SUM('Nilai Rata rata'!T39*50%+'Nilai Rata rata'!AM39*50%)</f>
        <v>#DIV/0!</v>
      </c>
    </row>
    <row r="40" spans="1:22" s="19" customFormat="1" ht="18" customHeight="1" x14ac:dyDescent="0.25">
      <c r="A40" s="18">
        <v>34</v>
      </c>
      <c r="B40" s="104" t="s">
        <v>153</v>
      </c>
      <c r="C40" s="100">
        <f>SUM('Nilai Rata rata'!C40*50%+'Nilai Rata rata'!V40*50%)</f>
        <v>91.974999999999994</v>
      </c>
      <c r="D40" s="100" t="e">
        <f>SUM('Nilai Rata rata'!D40*50%+'Nilai Rata rata'!W40*50%)</f>
        <v>#DIV/0!</v>
      </c>
      <c r="E40" s="100" t="e">
        <f>SUM('Nilai Rata rata'!E40*50%+'Nilai Rata rata'!X40*50%)</f>
        <v>#DIV/0!</v>
      </c>
      <c r="F40" s="100">
        <f>SUM('Nilai Rata rata'!F40*50%+'Nilai Rata rata'!Y40*50%)</f>
        <v>81.724999999999994</v>
      </c>
      <c r="G40" s="100" t="e">
        <f>SUM('Nilai Rata rata'!G40*50%+'Nilai Rata rata'!Z40*50%)</f>
        <v>#DIV/0!</v>
      </c>
      <c r="H40" s="100">
        <f>SUM('Nilai Rata rata'!H40*50%+'Nilai Rata rata'!AA40*50%)</f>
        <v>84.5</v>
      </c>
      <c r="I40" s="100" t="e">
        <f>SUM('Nilai Rata rata'!I40*50%+'Nilai Rata rata'!AB40*50%)</f>
        <v>#DIV/0!</v>
      </c>
      <c r="J40" s="100">
        <f>SUM('Nilai Rata rata'!J40*50%+'Nilai Rata rata'!AC40*50%)</f>
        <v>85.825000000000003</v>
      </c>
      <c r="K40" s="100">
        <f>SUM('Nilai Rata rata'!L40*50%+'Nilai Rata rata'!AE40*50%)</f>
        <v>83.7</v>
      </c>
      <c r="L40" s="100">
        <f>SUM('Nilai Rata rata'!M40*50%+'Nilai Rata rata'!AF40*50%)</f>
        <v>84.674999999999997</v>
      </c>
      <c r="M40" s="100">
        <f>SUM('Nilai Rata rata'!N40*50%+'Nilai Rata rata'!AG40*50%)</f>
        <v>81.75</v>
      </c>
      <c r="N40" s="100">
        <f>SUM('Nilai Rata rata'!O40*50%+'Nilai Rata rata'!AH40*50%)</f>
        <v>88.3</v>
      </c>
      <c r="O40" s="100" t="e">
        <f>SUM('Nilai Rata rata'!P40*50%+'Nilai Rata rata'!AI40*50%)</f>
        <v>#DIV/0!</v>
      </c>
      <c r="P40" s="100">
        <f>SUM('Nilai Rata rata'!Q40*50%+'Nilai Rata rata'!AJ40*50%)</f>
        <v>82.9</v>
      </c>
      <c r="Q40" s="100" t="e">
        <f>SUM('Nilai Rata rata'!R40*50%+'Nilai Rata rata'!AK40*50%)</f>
        <v>#DIV/0!</v>
      </c>
      <c r="R40" s="100" t="e">
        <f t="shared" si="2"/>
        <v>#DIV/0!</v>
      </c>
      <c r="S40" s="100" t="e">
        <f t="shared" si="3"/>
        <v>#DIV/0!</v>
      </c>
      <c r="T40" s="98" t="e">
        <f t="shared" si="4"/>
        <v>#DIV/0!</v>
      </c>
      <c r="U40" s="78"/>
      <c r="V40" s="102" t="e">
        <f>SUM('Nilai Rata rata'!T40*50%+'Nilai Rata rata'!AM40*50%)</f>
        <v>#DIV/0!</v>
      </c>
    </row>
    <row r="41" spans="1:22" s="19" customFormat="1" ht="18" customHeight="1" x14ac:dyDescent="0.25">
      <c r="A41" s="18">
        <v>35</v>
      </c>
      <c r="B41" s="104" t="s">
        <v>154</v>
      </c>
      <c r="C41" s="100">
        <f>SUM('Nilai Rata rata'!C41*50%+'Nilai Rata rata'!V41*50%)</f>
        <v>90.174999999999997</v>
      </c>
      <c r="D41" s="100" t="e">
        <f>SUM('Nilai Rata rata'!D41*50%+'Nilai Rata rata'!W41*50%)</f>
        <v>#DIV/0!</v>
      </c>
      <c r="E41" s="100" t="e">
        <f>SUM('Nilai Rata rata'!E41*50%+'Nilai Rata rata'!X41*50%)</f>
        <v>#DIV/0!</v>
      </c>
      <c r="F41" s="100">
        <f>SUM('Nilai Rata rata'!F41*50%+'Nilai Rata rata'!Y41*50%)</f>
        <v>83.25</v>
      </c>
      <c r="G41" s="100" t="e">
        <f>SUM('Nilai Rata rata'!G41*50%+'Nilai Rata rata'!Z41*50%)</f>
        <v>#DIV/0!</v>
      </c>
      <c r="H41" s="100">
        <f>SUM('Nilai Rata rata'!H41*50%+'Nilai Rata rata'!AA41*50%)</f>
        <v>81.400000000000006</v>
      </c>
      <c r="I41" s="100" t="e">
        <f>SUM('Nilai Rata rata'!I41*50%+'Nilai Rata rata'!AB41*50%)</f>
        <v>#DIV/0!</v>
      </c>
      <c r="J41" s="100">
        <f>SUM('Nilai Rata rata'!J41*50%+'Nilai Rata rata'!AC41*50%)</f>
        <v>84.8</v>
      </c>
      <c r="K41" s="100">
        <f>SUM('Nilai Rata rata'!L41*50%+'Nilai Rata rata'!AE41*50%)</f>
        <v>80.95</v>
      </c>
      <c r="L41" s="100">
        <f>SUM('Nilai Rata rata'!M41*50%+'Nilai Rata rata'!AF41*50%)</f>
        <v>86.275000000000006</v>
      </c>
      <c r="M41" s="100">
        <f>SUM('Nilai Rata rata'!N41*50%+'Nilai Rata rata'!AG41*50%)</f>
        <v>79.95</v>
      </c>
      <c r="N41" s="100">
        <f>SUM('Nilai Rata rata'!O41*50%+'Nilai Rata rata'!AH41*50%)</f>
        <v>91.95</v>
      </c>
      <c r="O41" s="100" t="e">
        <f>SUM('Nilai Rata rata'!P41*50%+'Nilai Rata rata'!AI41*50%)</f>
        <v>#DIV/0!</v>
      </c>
      <c r="P41" s="100">
        <f>SUM('Nilai Rata rata'!Q41*50%+'Nilai Rata rata'!AJ41*50%)</f>
        <v>82.525000000000006</v>
      </c>
      <c r="Q41" s="100" t="e">
        <f>SUM('Nilai Rata rata'!R41*50%+'Nilai Rata rata'!AK41*50%)</f>
        <v>#DIV/0!</v>
      </c>
      <c r="R41" s="100" t="e">
        <f t="shared" si="2"/>
        <v>#DIV/0!</v>
      </c>
      <c r="S41" s="100" t="e">
        <f t="shared" si="3"/>
        <v>#DIV/0!</v>
      </c>
      <c r="T41" s="98" t="e">
        <f t="shared" si="4"/>
        <v>#DIV/0!</v>
      </c>
      <c r="U41" s="78"/>
      <c r="V41" s="102" t="e">
        <f>SUM('Nilai Rata rata'!T41*50%+'Nilai Rata rata'!AM41*50%)</f>
        <v>#DIV/0!</v>
      </c>
    </row>
    <row r="42" spans="1:22" s="19" customFormat="1" ht="18" customHeight="1" x14ac:dyDescent="0.25">
      <c r="A42" s="18">
        <v>36</v>
      </c>
      <c r="B42" s="104" t="s">
        <v>155</v>
      </c>
      <c r="C42" s="100">
        <f>SUM('Nilai Rata rata'!C42*50%+'Nilai Rata rata'!V42*50%)</f>
        <v>83.35</v>
      </c>
      <c r="D42" s="100" t="e">
        <f>SUM('Nilai Rata rata'!D42*50%+'Nilai Rata rata'!W42*50%)</f>
        <v>#DIV/0!</v>
      </c>
      <c r="E42" s="100" t="e">
        <f>SUM('Nilai Rata rata'!E42*50%+'Nilai Rata rata'!X42*50%)</f>
        <v>#DIV/0!</v>
      </c>
      <c r="F42" s="100">
        <f>SUM('Nilai Rata rata'!F42*50%+'Nilai Rata rata'!Y42*50%)</f>
        <v>77.95</v>
      </c>
      <c r="G42" s="100" t="e">
        <f>SUM('Nilai Rata rata'!G42*50%+'Nilai Rata rata'!Z42*50%)</f>
        <v>#DIV/0!</v>
      </c>
      <c r="H42" s="100">
        <f>SUM('Nilai Rata rata'!H42*50%+'Nilai Rata rata'!AA42*50%)</f>
        <v>77.599999999999994</v>
      </c>
      <c r="I42" s="100" t="e">
        <f>SUM('Nilai Rata rata'!I42*50%+'Nilai Rata rata'!AB42*50%)</f>
        <v>#DIV/0!</v>
      </c>
      <c r="J42" s="100">
        <f>SUM('Nilai Rata rata'!J42*50%+'Nilai Rata rata'!AC42*50%)</f>
        <v>76</v>
      </c>
      <c r="K42" s="100">
        <f>SUM('Nilai Rata rata'!L42*50%+'Nilai Rata rata'!AE42*50%)</f>
        <v>79.2</v>
      </c>
      <c r="L42" s="100">
        <f>SUM('Nilai Rata rata'!M42*50%+'Nilai Rata rata'!AF42*50%)</f>
        <v>83.674999999999997</v>
      </c>
      <c r="M42" s="100">
        <f>SUM('Nilai Rata rata'!N42*50%+'Nilai Rata rata'!AG42*50%)</f>
        <v>76.150000000000006</v>
      </c>
      <c r="N42" s="100">
        <f>SUM('Nilai Rata rata'!O42*50%+'Nilai Rata rata'!AH42*50%)</f>
        <v>76.2</v>
      </c>
      <c r="O42" s="100" t="e">
        <f>SUM('Nilai Rata rata'!P42*50%+'Nilai Rata rata'!AI42*50%)</f>
        <v>#DIV/0!</v>
      </c>
      <c r="P42" s="100">
        <f>SUM('Nilai Rata rata'!Q42*50%+'Nilai Rata rata'!AJ42*50%)</f>
        <v>79.2</v>
      </c>
      <c r="Q42" s="100" t="e">
        <f>SUM('Nilai Rata rata'!R42*50%+'Nilai Rata rata'!AK42*50%)</f>
        <v>#DIV/0!</v>
      </c>
      <c r="R42" s="100" t="e">
        <f t="shared" si="2"/>
        <v>#DIV/0!</v>
      </c>
      <c r="S42" s="100" t="e">
        <f t="shared" si="3"/>
        <v>#DIV/0!</v>
      </c>
      <c r="T42" s="98" t="e">
        <f t="shared" si="4"/>
        <v>#DIV/0!</v>
      </c>
      <c r="U42" s="78"/>
      <c r="V42" s="102" t="e">
        <f>SUM('Nilai Rata rata'!T42*50%+'Nilai Rata rata'!AM42*50%)</f>
        <v>#DIV/0!</v>
      </c>
    </row>
    <row r="43" spans="1:22" s="6" customFormat="1" ht="18" customHeight="1" x14ac:dyDescent="0.25">
      <c r="A43" s="18">
        <v>37</v>
      </c>
      <c r="B43" s="104" t="s">
        <v>156</v>
      </c>
      <c r="C43" s="100">
        <f>SUM('Nilai Rata rata'!C43*50%+'Nilai Rata rata'!V43*50%)</f>
        <v>89.674999999999997</v>
      </c>
      <c r="D43" s="100" t="e">
        <f>SUM('Nilai Rata rata'!D43*50%+'Nilai Rata rata'!W43*50%)</f>
        <v>#DIV/0!</v>
      </c>
      <c r="E43" s="100" t="e">
        <f>SUM('Nilai Rata rata'!E43*50%+'Nilai Rata rata'!X43*50%)</f>
        <v>#DIV/0!</v>
      </c>
      <c r="F43" s="100">
        <f>SUM('Nilai Rata rata'!F43*50%+'Nilai Rata rata'!Y43*50%)</f>
        <v>80.900000000000006</v>
      </c>
      <c r="G43" s="100" t="e">
        <f>SUM('Nilai Rata rata'!G43*50%+'Nilai Rata rata'!Z43*50%)</f>
        <v>#DIV/0!</v>
      </c>
      <c r="H43" s="100">
        <f>SUM('Nilai Rata rata'!H43*50%+'Nilai Rata rata'!AA43*50%)</f>
        <v>85</v>
      </c>
      <c r="I43" s="100" t="e">
        <f>SUM('Nilai Rata rata'!I43*50%+'Nilai Rata rata'!AB43*50%)</f>
        <v>#DIV/0!</v>
      </c>
      <c r="J43" s="100">
        <f>SUM('Nilai Rata rata'!J43*50%+'Nilai Rata rata'!AC43*50%)</f>
        <v>80.5</v>
      </c>
      <c r="K43" s="100">
        <f>SUM('Nilai Rata rata'!L43*50%+'Nilai Rata rata'!AE43*50%)</f>
        <v>83.6</v>
      </c>
      <c r="L43" s="100">
        <f>SUM('Nilai Rata rata'!M43*50%+'Nilai Rata rata'!AF43*50%)</f>
        <v>87.375</v>
      </c>
      <c r="M43" s="100">
        <f>SUM('Nilai Rata rata'!N43*50%+'Nilai Rata rata'!AG43*50%)</f>
        <v>80.099999999999994</v>
      </c>
      <c r="N43" s="100">
        <f>SUM('Nilai Rata rata'!O43*50%+'Nilai Rata rata'!AH43*50%)</f>
        <v>85.55</v>
      </c>
      <c r="O43" s="100" t="e">
        <f>SUM('Nilai Rata rata'!P43*50%+'Nilai Rata rata'!AI43*50%)</f>
        <v>#DIV/0!</v>
      </c>
      <c r="P43" s="100">
        <f>SUM('Nilai Rata rata'!Q43*50%+'Nilai Rata rata'!AJ43*50%)</f>
        <v>80.8</v>
      </c>
      <c r="Q43" s="100" t="e">
        <f>SUM('Nilai Rata rata'!R43*50%+'Nilai Rata rata'!AK43*50%)</f>
        <v>#DIV/0!</v>
      </c>
      <c r="R43" s="100" t="e">
        <f t="shared" si="2"/>
        <v>#DIV/0!</v>
      </c>
      <c r="S43" s="100" t="e">
        <f t="shared" si="3"/>
        <v>#DIV/0!</v>
      </c>
      <c r="T43" s="98" t="e">
        <f t="shared" si="4"/>
        <v>#DIV/0!</v>
      </c>
      <c r="U43" s="78" t="e">
        <f>AVERAGE(V43,E43,F43,G43,H43,I43,J43,#REF!,K43,L43,M43)</f>
        <v>#REF!</v>
      </c>
      <c r="V43" s="102" t="e">
        <f>SUM('Nilai Rata rata'!T43*50%+'Nilai Rata rata'!AM43*50%)</f>
        <v>#DIV/0!</v>
      </c>
    </row>
    <row r="44" spans="1:22" s="6" customFormat="1" ht="18" customHeight="1" x14ac:dyDescent="0.25">
      <c r="A44" s="18">
        <v>38</v>
      </c>
      <c r="B44" s="104" t="s">
        <v>157</v>
      </c>
      <c r="C44" s="100">
        <f>SUM('Nilai Rata rata'!C44*50%+'Nilai Rata rata'!V44*50%)</f>
        <v>87.974999999999994</v>
      </c>
      <c r="D44" s="100" t="e">
        <f>SUM('Nilai Rata rata'!D44*50%+'Nilai Rata rata'!W44*50%)</f>
        <v>#DIV/0!</v>
      </c>
      <c r="E44" s="100" t="e">
        <f>SUM('Nilai Rata rata'!E44*50%+'Nilai Rata rata'!X44*50%)</f>
        <v>#DIV/0!</v>
      </c>
      <c r="F44" s="100">
        <f>SUM('Nilai Rata rata'!F44*50%+'Nilai Rata rata'!Y44*50%)</f>
        <v>79.349999999999994</v>
      </c>
      <c r="G44" s="100" t="e">
        <f>SUM('Nilai Rata rata'!G44*50%+'Nilai Rata rata'!Z44*50%)</f>
        <v>#DIV/0!</v>
      </c>
      <c r="H44" s="100">
        <f>SUM('Nilai Rata rata'!H44*50%+'Nilai Rata rata'!AA44*50%)</f>
        <v>79.3</v>
      </c>
      <c r="I44" s="100" t="e">
        <f>SUM('Nilai Rata rata'!I44*50%+'Nilai Rata rata'!AB44*50%)</f>
        <v>#DIV/0!</v>
      </c>
      <c r="J44" s="100">
        <f>SUM('Nilai Rata rata'!J44*50%+'Nilai Rata rata'!AC44*50%)</f>
        <v>79.3</v>
      </c>
      <c r="K44" s="100">
        <f>SUM('Nilai Rata rata'!L44*50%+'Nilai Rata rata'!AE44*50%)</f>
        <v>81.599999999999994</v>
      </c>
      <c r="L44" s="100">
        <f>SUM('Nilai Rata rata'!M44*50%+'Nilai Rata rata'!AF44*50%)</f>
        <v>87.275000000000006</v>
      </c>
      <c r="M44" s="100">
        <f>SUM('Nilai Rata rata'!N44*50%+'Nilai Rata rata'!AG44*50%)</f>
        <v>79.150000000000006</v>
      </c>
      <c r="N44" s="100">
        <f>SUM('Nilai Rata rata'!O44*50%+'Nilai Rata rata'!AH44*50%)</f>
        <v>85.924999999999997</v>
      </c>
      <c r="O44" s="100" t="e">
        <f>SUM('Nilai Rata rata'!P44*50%+'Nilai Rata rata'!AI44*50%)</f>
        <v>#DIV/0!</v>
      </c>
      <c r="P44" s="100">
        <f>SUM('Nilai Rata rata'!Q44*50%+'Nilai Rata rata'!AJ44*50%)</f>
        <v>78.375</v>
      </c>
      <c r="Q44" s="100" t="e">
        <f>SUM('Nilai Rata rata'!R44*50%+'Nilai Rata rata'!AK44*50%)</f>
        <v>#DIV/0!</v>
      </c>
      <c r="R44" s="100" t="e">
        <f t="shared" si="2"/>
        <v>#DIV/0!</v>
      </c>
      <c r="S44" s="100" t="e">
        <f t="shared" si="3"/>
        <v>#DIV/0!</v>
      </c>
      <c r="T44" s="98" t="e">
        <f t="shared" si="4"/>
        <v>#DIV/0!</v>
      </c>
      <c r="U44" s="78" t="e">
        <f>AVERAGE(V44,E44,F44,G44,H44,I44,J44,#REF!,K44,L44,M44)</f>
        <v>#REF!</v>
      </c>
      <c r="V44" s="102" t="e">
        <f>SUM('Nilai Rata rata'!T44*50%+'Nilai Rata rata'!AM44*50%)</f>
        <v>#DIV/0!</v>
      </c>
    </row>
    <row r="45" spans="1:22" s="6" customFormat="1" ht="18" customHeight="1" x14ac:dyDescent="0.25">
      <c r="A45" s="18">
        <v>39</v>
      </c>
      <c r="B45" s="104" t="s">
        <v>158</v>
      </c>
      <c r="C45" s="100">
        <f>SUM('Nilai Rata rata'!C45*50%+'Nilai Rata rata'!V45*50%)</f>
        <v>93.7</v>
      </c>
      <c r="D45" s="100" t="e">
        <f>SUM('Nilai Rata rata'!D45*50%+'Nilai Rata rata'!W45*50%)</f>
        <v>#DIV/0!</v>
      </c>
      <c r="E45" s="100" t="e">
        <f>SUM('Nilai Rata rata'!E45*50%+'Nilai Rata rata'!X45*50%)</f>
        <v>#DIV/0!</v>
      </c>
      <c r="F45" s="100">
        <f>SUM('Nilai Rata rata'!F45*50%+'Nilai Rata rata'!Y45*50%)</f>
        <v>83.025000000000006</v>
      </c>
      <c r="G45" s="100" t="e">
        <f>SUM('Nilai Rata rata'!G45*50%+'Nilai Rata rata'!Z45*50%)</f>
        <v>#DIV/0!</v>
      </c>
      <c r="H45" s="100">
        <f>SUM('Nilai Rata rata'!H45*50%+'Nilai Rata rata'!AA45*50%)</f>
        <v>80.2</v>
      </c>
      <c r="I45" s="100" t="e">
        <f>SUM('Nilai Rata rata'!I45*50%+'Nilai Rata rata'!AB45*50%)</f>
        <v>#DIV/0!</v>
      </c>
      <c r="J45" s="100">
        <f>SUM('Nilai Rata rata'!J45*50%+'Nilai Rata rata'!AC45*50%)</f>
        <v>81.825000000000003</v>
      </c>
      <c r="K45" s="100">
        <f>SUM('Nilai Rata rata'!L45*50%+'Nilai Rata rata'!AE45*50%)</f>
        <v>81.400000000000006</v>
      </c>
      <c r="L45" s="100">
        <f>SUM('Nilai Rata rata'!M45*50%+'Nilai Rata rata'!AF45*50%)</f>
        <v>88.674999999999997</v>
      </c>
      <c r="M45" s="100">
        <f>SUM('Nilai Rata rata'!N45*50%+'Nilai Rata rata'!AG45*50%)</f>
        <v>79.75</v>
      </c>
      <c r="N45" s="100">
        <f>SUM('Nilai Rata rata'!O45*50%+'Nilai Rata rata'!AH45*50%)</f>
        <v>90.474999999999994</v>
      </c>
      <c r="O45" s="100" t="e">
        <f>SUM('Nilai Rata rata'!P45*50%+'Nilai Rata rata'!AI45*50%)</f>
        <v>#DIV/0!</v>
      </c>
      <c r="P45" s="100">
        <f>SUM('Nilai Rata rata'!Q45*50%+'Nilai Rata rata'!AJ45*50%)</f>
        <v>85.05</v>
      </c>
      <c r="Q45" s="100" t="e">
        <f>SUM('Nilai Rata rata'!R45*50%+'Nilai Rata rata'!AK45*50%)</f>
        <v>#DIV/0!</v>
      </c>
      <c r="R45" s="100" t="e">
        <f t="shared" si="2"/>
        <v>#DIV/0!</v>
      </c>
      <c r="S45" s="100" t="e">
        <f t="shared" si="3"/>
        <v>#DIV/0!</v>
      </c>
      <c r="T45" s="98" t="e">
        <f t="shared" si="4"/>
        <v>#DIV/0!</v>
      </c>
      <c r="U45" s="78" t="e">
        <f>AVERAGE(V45,E45,F45,G45,H45,I45,J45,#REF!,K45,L45,M45)</f>
        <v>#REF!</v>
      </c>
      <c r="V45" s="102" t="e">
        <f>SUM('Nilai Rata rata'!T45*50%+'Nilai Rata rata'!AM45*50%)</f>
        <v>#DIV/0!</v>
      </c>
    </row>
    <row r="46" spans="1:22" s="6" customFormat="1" ht="18" customHeight="1" x14ac:dyDescent="0.25">
      <c r="A46" s="18">
        <v>40</v>
      </c>
      <c r="B46" s="104" t="s">
        <v>159</v>
      </c>
      <c r="C46" s="100">
        <f>SUM('Nilai Rata rata'!C46*50%+'Nilai Rata rata'!V46*50%)</f>
        <v>90.224999999999994</v>
      </c>
      <c r="D46" s="100" t="e">
        <f>SUM('Nilai Rata rata'!D46*50%+'Nilai Rata rata'!W46*50%)</f>
        <v>#DIV/0!</v>
      </c>
      <c r="E46" s="100" t="e">
        <f>SUM('Nilai Rata rata'!E46*50%+'Nilai Rata rata'!X46*50%)</f>
        <v>#DIV/0!</v>
      </c>
      <c r="F46" s="100">
        <f>SUM('Nilai Rata rata'!F46*50%+'Nilai Rata rata'!Y46*50%)</f>
        <v>81.424999999999997</v>
      </c>
      <c r="G46" s="100" t="e">
        <f>SUM('Nilai Rata rata'!G46*50%+'Nilai Rata rata'!Z46*50%)</f>
        <v>#DIV/0!</v>
      </c>
      <c r="H46" s="100">
        <f>SUM('Nilai Rata rata'!H46*50%+'Nilai Rata rata'!AA46*50%)</f>
        <v>81.099999999999994</v>
      </c>
      <c r="I46" s="100" t="e">
        <f>SUM('Nilai Rata rata'!I46*50%+'Nilai Rata rata'!AB46*50%)</f>
        <v>#DIV/0!</v>
      </c>
      <c r="J46" s="100">
        <f>SUM('Nilai Rata rata'!J46*50%+'Nilai Rata rata'!AC46*50%)</f>
        <v>78.55</v>
      </c>
      <c r="K46" s="100">
        <f>SUM('Nilai Rata rata'!L46*50%+'Nilai Rata rata'!AE46*50%)</f>
        <v>80.8</v>
      </c>
      <c r="L46" s="100">
        <f>SUM('Nilai Rata rata'!M46*50%+'Nilai Rata rata'!AF46*50%)</f>
        <v>87.775000000000006</v>
      </c>
      <c r="M46" s="100">
        <f>SUM('Nilai Rata rata'!N46*50%+'Nilai Rata rata'!AG46*50%)</f>
        <v>80.325000000000003</v>
      </c>
      <c r="N46" s="100">
        <f>SUM('Nilai Rata rata'!O46*50%+'Nilai Rata rata'!AH46*50%)</f>
        <v>88.974999999999994</v>
      </c>
      <c r="O46" s="100" t="e">
        <f>SUM('Nilai Rata rata'!P46*50%+'Nilai Rata rata'!AI46*50%)</f>
        <v>#DIV/0!</v>
      </c>
      <c r="P46" s="100">
        <f>SUM('Nilai Rata rata'!Q46*50%+'Nilai Rata rata'!AJ46*50%)</f>
        <v>80.724999999999994</v>
      </c>
      <c r="Q46" s="100" t="e">
        <f>SUM('Nilai Rata rata'!R46*50%+'Nilai Rata rata'!AK46*50%)</f>
        <v>#DIV/0!</v>
      </c>
      <c r="R46" s="100" t="e">
        <f t="shared" si="2"/>
        <v>#DIV/0!</v>
      </c>
      <c r="S46" s="100" t="e">
        <f t="shared" si="3"/>
        <v>#DIV/0!</v>
      </c>
      <c r="T46" s="98" t="e">
        <f t="shared" si="4"/>
        <v>#DIV/0!</v>
      </c>
      <c r="U46" s="78" t="e">
        <f>AVERAGE(V46,E46,F46,G46,H46,I46,J46,#REF!,K46,L46,M46)</f>
        <v>#REF!</v>
      </c>
      <c r="V46" s="102" t="e">
        <f>SUM('Nilai Rata rata'!T46*50%+'Nilai Rata rata'!AM46*50%)</f>
        <v>#DIV/0!</v>
      </c>
    </row>
    <row r="47" spans="1:22" s="6" customFormat="1" ht="18" customHeight="1" x14ac:dyDescent="0.25">
      <c r="A47" s="18">
        <v>41</v>
      </c>
      <c r="B47" s="104" t="s">
        <v>160</v>
      </c>
      <c r="C47" s="100">
        <f>SUM('Nilai Rata rata'!C47*50%+'Nilai Rata rata'!V47*50%)</f>
        <v>87.174999999999997</v>
      </c>
      <c r="D47" s="100" t="e">
        <f>SUM('Nilai Rata rata'!D47*50%+'Nilai Rata rata'!W47*50%)</f>
        <v>#DIV/0!</v>
      </c>
      <c r="E47" s="100" t="e">
        <f>SUM('Nilai Rata rata'!E47*50%+'Nilai Rata rata'!X47*50%)</f>
        <v>#DIV/0!</v>
      </c>
      <c r="F47" s="100">
        <f>SUM('Nilai Rata rata'!F47*50%+'Nilai Rata rata'!Y47*50%)</f>
        <v>80.174999999999997</v>
      </c>
      <c r="G47" s="100" t="e">
        <f>SUM('Nilai Rata rata'!G47*50%+'Nilai Rata rata'!Z47*50%)</f>
        <v>#DIV/0!</v>
      </c>
      <c r="H47" s="100">
        <f>SUM('Nilai Rata rata'!H47*50%+'Nilai Rata rata'!AA47*50%)</f>
        <v>79.900000000000006</v>
      </c>
      <c r="I47" s="100" t="e">
        <f>SUM('Nilai Rata rata'!I47*50%+'Nilai Rata rata'!AB47*50%)</f>
        <v>#DIV/0!</v>
      </c>
      <c r="J47" s="100">
        <f>SUM('Nilai Rata rata'!J47*50%+'Nilai Rata rata'!AC47*50%)</f>
        <v>78.099999999999994</v>
      </c>
      <c r="K47" s="100">
        <f>SUM('Nilai Rata rata'!L47*50%+'Nilai Rata rata'!AE47*50%)</f>
        <v>80.349999999999994</v>
      </c>
      <c r="L47" s="100">
        <f>SUM('Nilai Rata rata'!M47*50%+'Nilai Rata rata'!AF47*50%)</f>
        <v>83.575000000000003</v>
      </c>
      <c r="M47" s="100">
        <f>SUM('Nilai Rata rata'!N47*50%+'Nilai Rata rata'!AG47*50%)</f>
        <v>80.775000000000006</v>
      </c>
      <c r="N47" s="100">
        <f>SUM('Nilai Rata rata'!O47*50%+'Nilai Rata rata'!AH47*50%)</f>
        <v>80.75</v>
      </c>
      <c r="O47" s="100" t="e">
        <f>SUM('Nilai Rata rata'!P47*50%+'Nilai Rata rata'!AI47*50%)</f>
        <v>#DIV/0!</v>
      </c>
      <c r="P47" s="100">
        <f>SUM('Nilai Rata rata'!Q47*50%+'Nilai Rata rata'!AJ47*50%)</f>
        <v>82.4</v>
      </c>
      <c r="Q47" s="100" t="e">
        <f>SUM('Nilai Rata rata'!R47*50%+'Nilai Rata rata'!AK47*50%)</f>
        <v>#DIV/0!</v>
      </c>
      <c r="R47" s="100" t="e">
        <f t="shared" si="2"/>
        <v>#DIV/0!</v>
      </c>
      <c r="S47" s="100" t="e">
        <f t="shared" si="3"/>
        <v>#DIV/0!</v>
      </c>
      <c r="T47" s="98" t="e">
        <f t="shared" si="4"/>
        <v>#DIV/0!</v>
      </c>
      <c r="U47" s="78" t="e">
        <f>AVERAGE(V47,E47,F47,G47,H47,I47,J47,#REF!,K47,L47,M47)</f>
        <v>#REF!</v>
      </c>
      <c r="V47" s="102" t="e">
        <f>SUM('Nilai Rata rata'!T47*50%+'Nilai Rata rata'!AM47*50%)</f>
        <v>#DIV/0!</v>
      </c>
    </row>
    <row r="48" spans="1:22" s="6" customFormat="1" ht="18" customHeight="1" x14ac:dyDescent="0.25">
      <c r="A48" s="18">
        <v>42</v>
      </c>
      <c r="B48" s="104" t="s">
        <v>161</v>
      </c>
      <c r="C48" s="100">
        <f>SUM('Nilai Rata rata'!C48*50%+'Nilai Rata rata'!V48*50%)</f>
        <v>88.525000000000006</v>
      </c>
      <c r="D48" s="100" t="e">
        <f>SUM('Nilai Rata rata'!D48*50%+'Nilai Rata rata'!W48*50%)</f>
        <v>#DIV/0!</v>
      </c>
      <c r="E48" s="100" t="e">
        <f>SUM('Nilai Rata rata'!E48*50%+'Nilai Rata rata'!X48*50%)</f>
        <v>#DIV/0!</v>
      </c>
      <c r="F48" s="100">
        <f>SUM('Nilai Rata rata'!F48*50%+'Nilai Rata rata'!Y48*50%)</f>
        <v>79.2</v>
      </c>
      <c r="G48" s="100" t="e">
        <f>SUM('Nilai Rata rata'!G48*50%+'Nilai Rata rata'!Z48*50%)</f>
        <v>#DIV/0!</v>
      </c>
      <c r="H48" s="100">
        <f>SUM('Nilai Rata rata'!H48*50%+'Nilai Rata rata'!AA48*50%)</f>
        <v>78.400000000000006</v>
      </c>
      <c r="I48" s="100" t="e">
        <f>SUM('Nilai Rata rata'!I48*50%+'Nilai Rata rata'!AB48*50%)</f>
        <v>#DIV/0!</v>
      </c>
      <c r="J48" s="100">
        <f>SUM('Nilai Rata rata'!J48*50%+'Nilai Rata rata'!AC48*50%)</f>
        <v>76.95</v>
      </c>
      <c r="K48" s="100">
        <f>SUM('Nilai Rata rata'!L48*50%+'Nilai Rata rata'!AE48*50%)</f>
        <v>80.55</v>
      </c>
      <c r="L48" s="100">
        <f>SUM('Nilai Rata rata'!M48*50%+'Nilai Rata rata'!AF48*50%)</f>
        <v>84.174999999999997</v>
      </c>
      <c r="M48" s="100">
        <f>SUM('Nilai Rata rata'!N48*50%+'Nilai Rata rata'!AG48*50%)</f>
        <v>77.900000000000006</v>
      </c>
      <c r="N48" s="100">
        <f>SUM('Nilai Rata rata'!O48*50%+'Nilai Rata rata'!AH48*50%)</f>
        <v>84.275000000000006</v>
      </c>
      <c r="O48" s="100" t="e">
        <f>SUM('Nilai Rata rata'!P48*50%+'Nilai Rata rata'!AI48*50%)</f>
        <v>#DIV/0!</v>
      </c>
      <c r="P48" s="100">
        <f>SUM('Nilai Rata rata'!Q48*50%+'Nilai Rata rata'!AJ48*50%)</f>
        <v>81.125</v>
      </c>
      <c r="Q48" s="100" t="e">
        <f>SUM('Nilai Rata rata'!R48*50%+'Nilai Rata rata'!AK48*50%)</f>
        <v>#DIV/0!</v>
      </c>
      <c r="R48" s="100" t="e">
        <f t="shared" si="2"/>
        <v>#DIV/0!</v>
      </c>
      <c r="S48" s="100" t="e">
        <f t="shared" si="3"/>
        <v>#DIV/0!</v>
      </c>
      <c r="T48" s="98" t="e">
        <f t="shared" si="4"/>
        <v>#DIV/0!</v>
      </c>
      <c r="U48" s="78" t="e">
        <f>AVERAGE(V48,E48,F48,G48,H48,I48,J48,#REF!,K48,L48,M48)</f>
        <v>#REF!</v>
      </c>
      <c r="V48" s="102" t="e">
        <f>SUM('Nilai Rata rata'!T48*50%+'Nilai Rata rata'!AM48*50%)</f>
        <v>#DIV/0!</v>
      </c>
    </row>
    <row r="49" spans="1:22" s="6" customFormat="1" ht="18" customHeight="1" x14ac:dyDescent="0.25">
      <c r="A49" s="18">
        <v>43</v>
      </c>
      <c r="B49" s="104" t="s">
        <v>162</v>
      </c>
      <c r="C49" s="100">
        <f>SUM('Nilai Rata rata'!C49*50%+'Nilai Rata rata'!V49*50%)</f>
        <v>90.15</v>
      </c>
      <c r="D49" s="100" t="e">
        <f>SUM('Nilai Rata rata'!D49*50%+'Nilai Rata rata'!W49*50%)</f>
        <v>#DIV/0!</v>
      </c>
      <c r="E49" s="100" t="e">
        <f>SUM('Nilai Rata rata'!E49*50%+'Nilai Rata rata'!X49*50%)</f>
        <v>#DIV/0!</v>
      </c>
      <c r="F49" s="100">
        <f>SUM('Nilai Rata rata'!F49*50%+'Nilai Rata rata'!Y49*50%)</f>
        <v>80.599999999999994</v>
      </c>
      <c r="G49" s="100" t="e">
        <f>SUM('Nilai Rata rata'!G49*50%+'Nilai Rata rata'!Z49*50%)</f>
        <v>#DIV/0!</v>
      </c>
      <c r="H49" s="100">
        <f>SUM('Nilai Rata rata'!H49*50%+'Nilai Rata rata'!AA49*50%)</f>
        <v>80.900000000000006</v>
      </c>
      <c r="I49" s="100" t="e">
        <f>SUM('Nilai Rata rata'!I49*50%+'Nilai Rata rata'!AB49*50%)</f>
        <v>#DIV/0!</v>
      </c>
      <c r="J49" s="100">
        <f>SUM('Nilai Rata rata'!J49*50%+'Nilai Rata rata'!AC49*50%)</f>
        <v>80.224999999999994</v>
      </c>
      <c r="K49" s="100">
        <f>SUM('Nilai Rata rata'!L49*50%+'Nilai Rata rata'!AE49*50%)</f>
        <v>83.65</v>
      </c>
      <c r="L49" s="100">
        <f>SUM('Nilai Rata rata'!M49*50%+'Nilai Rata rata'!AF49*50%)</f>
        <v>87.174999999999997</v>
      </c>
      <c r="M49" s="100">
        <f>SUM('Nilai Rata rata'!N49*50%+'Nilai Rata rata'!AG49*50%)</f>
        <v>78.400000000000006</v>
      </c>
      <c r="N49" s="100">
        <f>SUM('Nilai Rata rata'!O49*50%+'Nilai Rata rata'!AH49*50%)</f>
        <v>85.075000000000003</v>
      </c>
      <c r="O49" s="100" t="e">
        <f>SUM('Nilai Rata rata'!P49*50%+'Nilai Rata rata'!AI49*50%)</f>
        <v>#DIV/0!</v>
      </c>
      <c r="P49" s="100">
        <f>SUM('Nilai Rata rata'!Q49*50%+'Nilai Rata rata'!AJ49*50%)</f>
        <v>80.525000000000006</v>
      </c>
      <c r="Q49" s="100" t="e">
        <f>SUM('Nilai Rata rata'!R49*50%+'Nilai Rata rata'!AK49*50%)</f>
        <v>#DIV/0!</v>
      </c>
      <c r="R49" s="100" t="e">
        <f t="shared" si="2"/>
        <v>#DIV/0!</v>
      </c>
      <c r="S49" s="100" t="e">
        <f t="shared" si="3"/>
        <v>#DIV/0!</v>
      </c>
      <c r="T49" s="98" t="e">
        <f t="shared" si="4"/>
        <v>#DIV/0!</v>
      </c>
      <c r="U49" s="78" t="e">
        <f>AVERAGE(V49,E49,F49,G49,H49,I49,J49,#REF!,K49,L49,M49)</f>
        <v>#REF!</v>
      </c>
      <c r="V49" s="102" t="e">
        <f>SUM('Nilai Rata rata'!T49*50%+'Nilai Rata rata'!AM49*50%)</f>
        <v>#DIV/0!</v>
      </c>
    </row>
    <row r="50" spans="1:22" s="6" customFormat="1" ht="18" customHeight="1" x14ac:dyDescent="0.25">
      <c r="A50" s="18">
        <v>44</v>
      </c>
      <c r="B50" s="104" t="s">
        <v>163</v>
      </c>
      <c r="C50" s="100">
        <f>SUM('Nilai Rata rata'!C50*50%+'Nilai Rata rata'!V50*50%)</f>
        <v>83.974999999999994</v>
      </c>
      <c r="D50" s="100" t="e">
        <f>SUM('Nilai Rata rata'!D50*50%+'Nilai Rata rata'!W50*50%)</f>
        <v>#DIV/0!</v>
      </c>
      <c r="E50" s="100" t="e">
        <f>SUM('Nilai Rata rata'!E50*50%+'Nilai Rata rata'!X50*50%)</f>
        <v>#DIV/0!</v>
      </c>
      <c r="F50" s="100">
        <f>SUM('Nilai Rata rata'!F50*50%+'Nilai Rata rata'!Y50*50%)</f>
        <v>79.099999999999994</v>
      </c>
      <c r="G50" s="100" t="e">
        <f>SUM('Nilai Rata rata'!G50*50%+'Nilai Rata rata'!Z50*50%)</f>
        <v>#DIV/0!</v>
      </c>
      <c r="H50" s="100">
        <f>SUM('Nilai Rata rata'!H50*50%+'Nilai Rata rata'!AA50*50%)</f>
        <v>78.8</v>
      </c>
      <c r="I50" s="100" t="e">
        <f>SUM('Nilai Rata rata'!I50*50%+'Nilai Rata rata'!AB50*50%)</f>
        <v>#DIV/0!</v>
      </c>
      <c r="J50" s="100">
        <f>SUM('Nilai Rata rata'!J50*50%+'Nilai Rata rata'!AC50*50%)</f>
        <v>79.174999999999997</v>
      </c>
      <c r="K50" s="100">
        <f>SUM('Nilai Rata rata'!L50*50%+'Nilai Rata rata'!AE50*50%)</f>
        <v>80.2</v>
      </c>
      <c r="L50" s="100">
        <f>SUM('Nilai Rata rata'!M50*50%+'Nilai Rata rata'!AF50*50%)</f>
        <v>87.275000000000006</v>
      </c>
      <c r="M50" s="100">
        <f>SUM('Nilai Rata rata'!N50*50%+'Nilai Rata rata'!AG50*50%)</f>
        <v>78</v>
      </c>
      <c r="N50" s="100">
        <f>SUM('Nilai Rata rata'!O50*50%+'Nilai Rata rata'!AH50*50%)</f>
        <v>80.400000000000006</v>
      </c>
      <c r="O50" s="100" t="e">
        <f>SUM('Nilai Rata rata'!P50*50%+'Nilai Rata rata'!AI50*50%)</f>
        <v>#DIV/0!</v>
      </c>
      <c r="P50" s="100">
        <f>SUM('Nilai Rata rata'!Q50*50%+'Nilai Rata rata'!AJ50*50%)</f>
        <v>80</v>
      </c>
      <c r="Q50" s="100" t="e">
        <f>SUM('Nilai Rata rata'!R50*50%+'Nilai Rata rata'!AK50*50%)</f>
        <v>#DIV/0!</v>
      </c>
      <c r="R50" s="100" t="e">
        <f t="shared" si="2"/>
        <v>#DIV/0!</v>
      </c>
      <c r="S50" s="100" t="e">
        <f t="shared" si="3"/>
        <v>#DIV/0!</v>
      </c>
      <c r="T50" s="98" t="e">
        <f t="shared" si="4"/>
        <v>#DIV/0!</v>
      </c>
      <c r="U50" s="78" t="e">
        <f>AVERAGE(V50,E50,F50,G50,H50,I50,J50,#REF!,K50,L50,M50)</f>
        <v>#REF!</v>
      </c>
      <c r="V50" s="102" t="e">
        <f>SUM('Nilai Rata rata'!T50*50%+'Nilai Rata rata'!AM50*50%)</f>
        <v>#DIV/0!</v>
      </c>
    </row>
    <row r="51" spans="1:22" s="6" customFormat="1" ht="18" customHeight="1" x14ac:dyDescent="0.25">
      <c r="A51" s="18">
        <v>45</v>
      </c>
      <c r="B51" s="104" t="s">
        <v>164</v>
      </c>
      <c r="C51" s="100">
        <f>SUM('Nilai Rata rata'!C51*50%+'Nilai Rata rata'!V51*50%)</f>
        <v>93.35</v>
      </c>
      <c r="D51" s="100" t="e">
        <f>SUM('Nilai Rata rata'!D51*50%+'Nilai Rata rata'!W51*50%)</f>
        <v>#DIV/0!</v>
      </c>
      <c r="E51" s="100" t="e">
        <f>SUM('Nilai Rata rata'!E51*50%+'Nilai Rata rata'!X51*50%)</f>
        <v>#DIV/0!</v>
      </c>
      <c r="F51" s="100">
        <f>SUM('Nilai Rata rata'!F51*50%+'Nilai Rata rata'!Y51*50%)</f>
        <v>85.974999999999994</v>
      </c>
      <c r="G51" s="100" t="e">
        <f>SUM('Nilai Rata rata'!G51*50%+'Nilai Rata rata'!Z51*50%)</f>
        <v>#DIV/0!</v>
      </c>
      <c r="H51" s="100">
        <f>SUM('Nilai Rata rata'!H51*50%+'Nilai Rata rata'!AA51*50%)</f>
        <v>86.4</v>
      </c>
      <c r="I51" s="100" t="e">
        <f>SUM('Nilai Rata rata'!I51*50%+'Nilai Rata rata'!AB51*50%)</f>
        <v>#DIV/0!</v>
      </c>
      <c r="J51" s="100">
        <f>SUM('Nilai Rata rata'!J51*50%+'Nilai Rata rata'!AC51*50%)</f>
        <v>86.125</v>
      </c>
      <c r="K51" s="100">
        <f>SUM('Nilai Rata rata'!L51*50%+'Nilai Rata rata'!AE51*50%)</f>
        <v>82.85</v>
      </c>
      <c r="L51" s="100">
        <f>SUM('Nilai Rata rata'!M51*50%+'Nilai Rata rata'!AF51*50%)</f>
        <v>86.974999999999994</v>
      </c>
      <c r="M51" s="100">
        <f>SUM('Nilai Rata rata'!N51*50%+'Nilai Rata rata'!AG51*50%)</f>
        <v>85.275000000000006</v>
      </c>
      <c r="N51" s="100">
        <f>SUM('Nilai Rata rata'!O51*50%+'Nilai Rata rata'!AH51*50%)</f>
        <v>86.1</v>
      </c>
      <c r="O51" s="100" t="e">
        <f>SUM('Nilai Rata rata'!P51*50%+'Nilai Rata rata'!AI51*50%)</f>
        <v>#DIV/0!</v>
      </c>
      <c r="P51" s="100">
        <f>SUM('Nilai Rata rata'!Q51*50%+'Nilai Rata rata'!AJ51*50%)</f>
        <v>82.375</v>
      </c>
      <c r="Q51" s="100" t="e">
        <f>SUM('Nilai Rata rata'!R51*50%+'Nilai Rata rata'!AK51*50%)</f>
        <v>#DIV/0!</v>
      </c>
      <c r="R51" s="100" t="e">
        <f t="shared" si="2"/>
        <v>#DIV/0!</v>
      </c>
      <c r="S51" s="100" t="e">
        <f t="shared" si="3"/>
        <v>#DIV/0!</v>
      </c>
      <c r="T51" s="98" t="e">
        <f t="shared" si="4"/>
        <v>#DIV/0!</v>
      </c>
      <c r="U51" s="78" t="e">
        <f>AVERAGE(V51,E51,F51,G51,H51,I51,J51,#REF!,K51,L51,M51)</f>
        <v>#REF!</v>
      </c>
      <c r="V51" s="102" t="e">
        <f>SUM('Nilai Rata rata'!T51*50%+'Nilai Rata rata'!AM51*50%)</f>
        <v>#DIV/0!</v>
      </c>
    </row>
    <row r="55" spans="1:22" ht="15.75" thickBot="1" x14ac:dyDescent="0.3"/>
    <row r="56" spans="1:22" ht="15.75" thickBot="1" x14ac:dyDescent="0.3">
      <c r="A56" s="32">
        <v>1</v>
      </c>
      <c r="B56" s="32">
        <v>2</v>
      </c>
      <c r="C56" s="32">
        <v>3</v>
      </c>
      <c r="D56" s="32">
        <v>4</v>
      </c>
      <c r="E56" s="32">
        <v>5</v>
      </c>
      <c r="F56" s="32">
        <v>6</v>
      </c>
      <c r="G56" s="32">
        <v>7</v>
      </c>
      <c r="H56" s="32">
        <v>8</v>
      </c>
      <c r="I56" s="32">
        <v>9</v>
      </c>
      <c r="J56" s="32">
        <v>10</v>
      </c>
      <c r="K56" s="32">
        <v>12</v>
      </c>
      <c r="L56" s="32">
        <v>13</v>
      </c>
      <c r="M56" s="32">
        <v>14</v>
      </c>
      <c r="N56" s="32">
        <v>15</v>
      </c>
      <c r="O56" s="32">
        <v>16</v>
      </c>
      <c r="P56" s="32">
        <v>17</v>
      </c>
      <c r="Q56" s="32">
        <v>18</v>
      </c>
      <c r="R56" s="32">
        <v>19</v>
      </c>
      <c r="S56" s="32">
        <v>20</v>
      </c>
      <c r="T56" s="32">
        <v>21</v>
      </c>
      <c r="U56" s="32">
        <v>22</v>
      </c>
      <c r="V56" s="32">
        <v>23</v>
      </c>
    </row>
  </sheetData>
  <sortState xmlns:xlrd2="http://schemas.microsoft.com/office/spreadsheetml/2017/richdata2" ref="A7:B65">
    <sortCondition ref="A7:A65"/>
  </sortState>
  <mergeCells count="22">
    <mergeCell ref="N4:N6"/>
    <mergeCell ref="A2:T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V4:V6"/>
    <mergeCell ref="O4:O6"/>
    <mergeCell ref="P4:P6"/>
    <mergeCell ref="Q4:Q6"/>
    <mergeCell ref="R4:R6"/>
    <mergeCell ref="S4:S6"/>
    <mergeCell ref="T4:T6"/>
  </mergeCells>
  <conditionalFormatting sqref="C7:D51">
    <cfRule type="cellIs" dxfId="25" priority="4" operator="lessThan">
      <formula>75</formula>
    </cfRule>
  </conditionalFormatting>
  <conditionalFormatting sqref="E7:M51">
    <cfRule type="cellIs" dxfId="24" priority="3" operator="lessThan">
      <formula>70</formula>
    </cfRule>
  </conditionalFormatting>
  <conditionalFormatting sqref="N7:Q51">
    <cfRule type="cellIs" dxfId="23" priority="2" operator="lessThan">
      <formula>75</formula>
    </cfRule>
  </conditionalFormatting>
  <conditionalFormatting sqref="V7:V51">
    <cfRule type="cellIs" dxfId="22" priority="1" operator="lessThan">
      <formula>75</formula>
    </cfRule>
  </conditionalFormatting>
  <printOptions horizontalCentered="1"/>
  <pageMargins left="0.39370078740157483" right="0.39370078740157483" top="0.39370078740157483" bottom="0.39370078740157483" header="0.31496062992125984" footer="0.31496062992125984"/>
  <pageSetup paperSize="10000" scale="58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2:I29"/>
  <sheetViews>
    <sheetView topLeftCell="A10" zoomScale="70" zoomScaleNormal="70" workbookViewId="0">
      <selection activeCell="G17" sqref="G17"/>
    </sheetView>
  </sheetViews>
  <sheetFormatPr defaultRowHeight="15" x14ac:dyDescent="0.25"/>
  <cols>
    <col min="2" max="2" width="6" customWidth="1"/>
    <col min="3" max="4" width="26.7109375" customWidth="1"/>
    <col min="5" max="5" width="25.7109375" customWidth="1"/>
    <col min="7" max="7" width="12.7109375" customWidth="1"/>
  </cols>
  <sheetData>
    <row r="2" spans="2:9" ht="21" x14ac:dyDescent="0.25">
      <c r="B2" s="205" t="s">
        <v>35</v>
      </c>
      <c r="C2" s="205"/>
      <c r="D2" s="205"/>
      <c r="E2" s="205"/>
    </row>
    <row r="3" spans="2:9" ht="21" x14ac:dyDescent="0.35">
      <c r="B3" s="206" t="s">
        <v>36</v>
      </c>
      <c r="C3" s="206"/>
      <c r="D3" s="206"/>
      <c r="E3" s="206"/>
    </row>
    <row r="4" spans="2:9" ht="17.25" x14ac:dyDescent="0.3">
      <c r="B4" s="207" t="s">
        <v>92</v>
      </c>
      <c r="C4" s="207"/>
      <c r="D4" s="207"/>
      <c r="E4" s="207"/>
    </row>
    <row r="6" spans="2:9" ht="18.75" x14ac:dyDescent="0.25">
      <c r="B6" s="204" t="s">
        <v>37</v>
      </c>
      <c r="C6" s="204"/>
      <c r="D6" s="33" t="str">
        <f>VLOOKUP($H$8,Nilai,2)</f>
        <v>AHMAD THORIK</v>
      </c>
      <c r="H6" s="203" t="s">
        <v>16</v>
      </c>
      <c r="I6" s="203"/>
    </row>
    <row r="7" spans="2:9" ht="19.5" thickBot="1" x14ac:dyDescent="0.3">
      <c r="B7" s="204" t="s">
        <v>38</v>
      </c>
      <c r="C7" s="204"/>
      <c r="D7" s="34"/>
      <c r="H7" s="203"/>
      <c r="I7" s="203"/>
    </row>
    <row r="8" spans="2:9" ht="18.75" x14ac:dyDescent="0.25">
      <c r="B8" s="204" t="s">
        <v>55</v>
      </c>
      <c r="C8" s="204"/>
      <c r="D8" s="34"/>
      <c r="H8" s="197">
        <v>2</v>
      </c>
      <c r="I8" s="198"/>
    </row>
    <row r="9" spans="2:9" ht="18.75" x14ac:dyDescent="0.25">
      <c r="B9" s="204" t="s">
        <v>39</v>
      </c>
      <c r="C9" s="204"/>
      <c r="D9" s="34"/>
      <c r="H9" s="199"/>
      <c r="I9" s="200"/>
    </row>
    <row r="10" spans="2:9" ht="15.75" thickBot="1" x14ac:dyDescent="0.3">
      <c r="H10" s="201"/>
      <c r="I10" s="202"/>
    </row>
    <row r="12" spans="2:9" ht="24.95" customHeight="1" x14ac:dyDescent="0.25">
      <c r="B12" s="29" t="s">
        <v>40</v>
      </c>
      <c r="C12" s="193" t="s">
        <v>41</v>
      </c>
      <c r="D12" s="194"/>
      <c r="E12" s="29" t="s">
        <v>24</v>
      </c>
    </row>
    <row r="13" spans="2:9" ht="24.95" customHeight="1" x14ac:dyDescent="0.25">
      <c r="B13" s="190" t="s">
        <v>42</v>
      </c>
      <c r="C13" s="191"/>
      <c r="D13" s="192"/>
      <c r="E13" s="29"/>
    </row>
    <row r="14" spans="2:9" ht="24.95" customHeight="1" x14ac:dyDescent="0.25">
      <c r="B14" s="29">
        <v>1</v>
      </c>
      <c r="C14" s="195" t="s">
        <v>47</v>
      </c>
      <c r="D14" s="196"/>
      <c r="E14" s="30" t="e">
        <f>VLOOKUP($H$8,Nilai,23)</f>
        <v>#REF!</v>
      </c>
    </row>
    <row r="15" spans="2:9" ht="24.95" customHeight="1" x14ac:dyDescent="0.25">
      <c r="B15" s="29">
        <v>2</v>
      </c>
      <c r="C15" s="195" t="s">
        <v>242</v>
      </c>
      <c r="D15" s="196"/>
      <c r="E15" s="30" t="e">
        <f>VLOOKUP($H$8,Nilai,5)</f>
        <v>#DIV/0!</v>
      </c>
    </row>
    <row r="16" spans="2:9" ht="24.95" customHeight="1" x14ac:dyDescent="0.25">
      <c r="B16" s="29">
        <v>3</v>
      </c>
      <c r="C16" s="195" t="s">
        <v>48</v>
      </c>
      <c r="D16" s="196"/>
      <c r="E16" s="30">
        <f>VLOOKUP($H$8,Nilai,6)</f>
        <v>79.05</v>
      </c>
    </row>
    <row r="17" spans="2:7" ht="24.95" customHeight="1" x14ac:dyDescent="0.25">
      <c r="B17" s="29">
        <v>4</v>
      </c>
      <c r="C17" s="195" t="s">
        <v>25</v>
      </c>
      <c r="D17" s="196"/>
      <c r="E17" s="30" t="e">
        <f>VLOOKUP($H$8,Nilai,7)</f>
        <v>#DIV/0!</v>
      </c>
    </row>
    <row r="18" spans="2:7" ht="24.95" customHeight="1" x14ac:dyDescent="0.25">
      <c r="B18" s="29">
        <v>5</v>
      </c>
      <c r="C18" s="195" t="s">
        <v>49</v>
      </c>
      <c r="D18" s="196"/>
      <c r="E18" s="30">
        <f>VLOOKUP($H$8,Nilai,8)</f>
        <v>79.2</v>
      </c>
    </row>
    <row r="19" spans="2:7" ht="24.95" customHeight="1" x14ac:dyDescent="0.25">
      <c r="B19" s="29">
        <v>6</v>
      </c>
      <c r="C19" s="195" t="s">
        <v>50</v>
      </c>
      <c r="D19" s="196"/>
      <c r="E19" s="30" t="e">
        <f>VLOOKUP($H$8,Nilai,9)</f>
        <v>#DIV/0!</v>
      </c>
    </row>
    <row r="20" spans="2:7" ht="24.95" customHeight="1" x14ac:dyDescent="0.25">
      <c r="B20" s="29">
        <v>7</v>
      </c>
      <c r="C20" s="195" t="s">
        <v>51</v>
      </c>
      <c r="D20" s="196"/>
      <c r="E20" s="30">
        <f>VLOOKUP($H$8,Nilai,10)</f>
        <v>77.75</v>
      </c>
    </row>
    <row r="21" spans="2:7" ht="24.95" customHeight="1" x14ac:dyDescent="0.25">
      <c r="B21" s="190" t="s">
        <v>43</v>
      </c>
      <c r="C21" s="191"/>
      <c r="D21" s="192"/>
      <c r="E21" s="30"/>
    </row>
    <row r="22" spans="2:7" ht="24.95" customHeight="1" x14ac:dyDescent="0.25">
      <c r="B22" s="29">
        <v>8</v>
      </c>
      <c r="C22" s="195" t="s">
        <v>52</v>
      </c>
      <c r="D22" s="196"/>
      <c r="E22" s="30">
        <f>VLOOKUP($H$8,Nilai,12)</f>
        <v>84.474999999999994</v>
      </c>
    </row>
    <row r="23" spans="2:7" ht="24.95" customHeight="1" x14ac:dyDescent="0.25">
      <c r="B23" s="29">
        <v>9</v>
      </c>
      <c r="C23" s="195" t="s">
        <v>233</v>
      </c>
      <c r="D23" s="196"/>
      <c r="E23" s="30">
        <f>VLOOKUP($H$8,Nilai,13)</f>
        <v>77.5</v>
      </c>
    </row>
    <row r="24" spans="2:7" ht="24.95" customHeight="1" x14ac:dyDescent="0.25">
      <c r="B24" s="29">
        <v>10</v>
      </c>
      <c r="C24" s="195" t="s">
        <v>243</v>
      </c>
      <c r="D24" s="196"/>
      <c r="E24" s="30">
        <f>VLOOKUP($H$8,Nilai,11)</f>
        <v>83.5</v>
      </c>
    </row>
    <row r="25" spans="2:7" ht="24.95" customHeight="1" x14ac:dyDescent="0.25">
      <c r="B25" s="29">
        <v>11</v>
      </c>
      <c r="C25" s="195" t="s">
        <v>53</v>
      </c>
      <c r="D25" s="196"/>
      <c r="E25" s="30"/>
    </row>
    <row r="26" spans="2:7" ht="24.95" customHeight="1" x14ac:dyDescent="0.25">
      <c r="B26" s="29"/>
      <c r="C26" s="195" t="s">
        <v>44</v>
      </c>
      <c r="D26" s="196"/>
      <c r="E26" s="30">
        <f>VLOOKUP($H$8,Nilai,14)</f>
        <v>81.900000000000006</v>
      </c>
    </row>
    <row r="27" spans="2:7" ht="24.95" customHeight="1" x14ac:dyDescent="0.25">
      <c r="B27" s="29"/>
      <c r="C27" s="195" t="s">
        <v>45</v>
      </c>
      <c r="D27" s="196"/>
      <c r="E27" s="30"/>
    </row>
    <row r="28" spans="2:7" ht="24.95" customHeight="1" x14ac:dyDescent="0.25">
      <c r="B28" s="75"/>
      <c r="C28" s="188" t="s">
        <v>46</v>
      </c>
      <c r="D28" s="189"/>
      <c r="E28" s="76"/>
    </row>
    <row r="29" spans="2:7" ht="24.95" customHeight="1" x14ac:dyDescent="0.25">
      <c r="B29" s="185" t="s">
        <v>26</v>
      </c>
      <c r="C29" s="186"/>
      <c r="D29" s="187"/>
      <c r="E29" s="30" t="e">
        <f>VLOOKUP($H$8,Nilai,22)</f>
        <v>#DIV/0!</v>
      </c>
      <c r="G29" s="77" t="e">
        <f>AVERAGE(E14:E28)</f>
        <v>#REF!</v>
      </c>
    </row>
  </sheetData>
  <mergeCells count="27">
    <mergeCell ref="B2:E2"/>
    <mergeCell ref="B3:E3"/>
    <mergeCell ref="B4:E4"/>
    <mergeCell ref="B6:C6"/>
    <mergeCell ref="B7:C7"/>
    <mergeCell ref="H8:I10"/>
    <mergeCell ref="C26:D26"/>
    <mergeCell ref="C27:D27"/>
    <mergeCell ref="H6:I7"/>
    <mergeCell ref="C24:D24"/>
    <mergeCell ref="C22:D22"/>
    <mergeCell ref="C23:D23"/>
    <mergeCell ref="C25:D25"/>
    <mergeCell ref="C15:D15"/>
    <mergeCell ref="C16:D16"/>
    <mergeCell ref="C17:D17"/>
    <mergeCell ref="C18:D18"/>
    <mergeCell ref="C19:D19"/>
    <mergeCell ref="C20:D20"/>
    <mergeCell ref="B8:C8"/>
    <mergeCell ref="B9:C9"/>
    <mergeCell ref="B29:D29"/>
    <mergeCell ref="C28:D28"/>
    <mergeCell ref="B13:D13"/>
    <mergeCell ref="C12:D12"/>
    <mergeCell ref="B21:D21"/>
    <mergeCell ref="C14:D14"/>
  </mergeCells>
  <conditionalFormatting sqref="E14">
    <cfRule type="cellIs" dxfId="21" priority="6" operator="lessThan">
      <formula>75</formula>
    </cfRule>
  </conditionalFormatting>
  <conditionalFormatting sqref="E15:E20 E22:E24">
    <cfRule type="cellIs" dxfId="20" priority="5" operator="lessThan">
      <formula>70</formula>
    </cfRule>
  </conditionalFormatting>
  <conditionalFormatting sqref="E26">
    <cfRule type="cellIs" dxfId="19" priority="3" operator="lessThan">
      <formula>70</formula>
    </cfRule>
  </conditionalFormatting>
  <conditionalFormatting sqref="G29">
    <cfRule type="cellIs" dxfId="18" priority="2" operator="lessThan">
      <formula>70</formula>
    </cfRule>
  </conditionalFormatting>
  <conditionalFormatting sqref="E29">
    <cfRule type="cellIs" dxfId="17" priority="1" operator="lessThan">
      <formula>70</formula>
    </cfRule>
  </conditionalFormatting>
  <printOptions horizontalCentered="1"/>
  <pageMargins left="0.39370078740157483" right="0.39370078740157483" top="0.39370078740157483" bottom="0.39370078740157483" header="0.31496062992125984" footer="0.31496062992125984"/>
  <pageSetup paperSize="10000"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73" r:id="rId4" name="Spinner 1">
              <controlPr defaultSize="0" autoPict="0">
                <anchor moveWithCells="1" sizeWithCells="1">
                  <from>
                    <xdr:col>9</xdr:col>
                    <xdr:colOff>114300</xdr:colOff>
                    <xdr:row>7</xdr:row>
                    <xdr:rowOff>57150</xdr:rowOff>
                  </from>
                  <to>
                    <xdr:col>9</xdr:col>
                    <xdr:colOff>504825</xdr:colOff>
                    <xdr:row>9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DI51"/>
  <sheetViews>
    <sheetView zoomScale="110" zoomScaleNormal="11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J7" sqref="J7"/>
    </sheetView>
  </sheetViews>
  <sheetFormatPr defaultRowHeight="15" x14ac:dyDescent="0.25"/>
  <cols>
    <col min="2" max="2" width="28.5703125" bestFit="1" customWidth="1"/>
    <col min="3" max="3" width="14.42578125" customWidth="1"/>
    <col min="4" max="4" width="9.140625" customWidth="1"/>
    <col min="5" max="5" width="9.28515625" customWidth="1"/>
    <col min="6" max="6" width="9.28515625" bestFit="1" customWidth="1"/>
    <col min="7" max="7" width="9.28515625" customWidth="1"/>
    <col min="8" max="8" width="9.28515625" bestFit="1" customWidth="1"/>
    <col min="9" max="9" width="9.28515625" customWidth="1"/>
    <col min="10" max="10" width="9.28515625" bestFit="1" customWidth="1"/>
    <col min="11" max="11" width="9.28515625" customWidth="1"/>
    <col min="12" max="12" width="9.28515625" bestFit="1" customWidth="1"/>
    <col min="13" max="13" width="9.28515625" customWidth="1"/>
    <col min="14" max="14" width="9.85546875" bestFit="1" customWidth="1"/>
    <col min="15" max="16" width="9.28515625" bestFit="1" customWidth="1"/>
    <col min="17" max="17" width="9.28515625" customWidth="1"/>
    <col min="18" max="18" width="9.28515625" bestFit="1" customWidth="1"/>
    <col min="19" max="19" width="9.28515625" customWidth="1"/>
    <col min="20" max="20" width="9.28515625" bestFit="1" customWidth="1"/>
    <col min="21" max="21" width="9.28515625" customWidth="1"/>
    <col min="22" max="22" width="9.28515625" bestFit="1" customWidth="1"/>
    <col min="23" max="23" width="9.28515625" customWidth="1"/>
    <col min="24" max="24" width="9.28515625" bestFit="1" customWidth="1"/>
    <col min="25" max="25" width="9.42578125" bestFit="1" customWidth="1"/>
    <col min="26" max="26" width="9.85546875" bestFit="1" customWidth="1"/>
    <col min="27" max="28" width="9.28515625" bestFit="1" customWidth="1"/>
    <col min="29" max="29" width="9.28515625" customWidth="1"/>
    <col min="30" max="30" width="9.28515625" bestFit="1" customWidth="1"/>
    <col min="31" max="31" width="9.28515625" customWidth="1"/>
    <col min="32" max="32" width="9.28515625" bestFit="1" customWidth="1"/>
    <col min="33" max="33" width="9.28515625" customWidth="1"/>
    <col min="34" max="34" width="9.28515625" bestFit="1" customWidth="1"/>
    <col min="35" max="35" width="9.28515625" customWidth="1"/>
    <col min="36" max="37" width="9.28515625" bestFit="1" customWidth="1"/>
    <col min="38" max="38" width="9.85546875" bestFit="1" customWidth="1"/>
    <col min="39" max="40" width="9.28515625" bestFit="1" customWidth="1"/>
    <col min="41" max="41" width="9.28515625" customWidth="1"/>
    <col min="42" max="42" width="9.28515625" bestFit="1" customWidth="1"/>
    <col min="43" max="43" width="9.28515625" customWidth="1"/>
    <col min="44" max="44" width="9.28515625" bestFit="1" customWidth="1"/>
    <col min="45" max="45" width="9.28515625" customWidth="1"/>
    <col min="46" max="46" width="9.28515625" bestFit="1" customWidth="1"/>
    <col min="47" max="47" width="9.28515625" customWidth="1"/>
    <col min="48" max="48" width="9.28515625" bestFit="1" customWidth="1"/>
    <col min="49" max="49" width="9.42578125" bestFit="1" customWidth="1"/>
    <col min="50" max="50" width="9.85546875" bestFit="1" customWidth="1"/>
    <col min="51" max="52" width="9.28515625" bestFit="1" customWidth="1"/>
    <col min="53" max="53" width="9.28515625" customWidth="1"/>
    <col min="54" max="54" width="9.28515625" bestFit="1" customWidth="1"/>
    <col min="55" max="55" width="9.28515625" customWidth="1"/>
    <col min="56" max="56" width="9.28515625" bestFit="1" customWidth="1"/>
    <col min="57" max="57" width="9.28515625" customWidth="1"/>
    <col min="58" max="58" width="9.28515625" bestFit="1" customWidth="1"/>
    <col min="59" max="59" width="9.28515625" customWidth="1"/>
    <col min="60" max="60" width="9.28515625" bestFit="1" customWidth="1"/>
    <col min="61" max="61" width="9.42578125" bestFit="1" customWidth="1"/>
    <col min="62" max="62" width="9.85546875" bestFit="1" customWidth="1"/>
    <col min="63" max="64" width="9.28515625" bestFit="1" customWidth="1"/>
    <col min="65" max="65" width="9.28515625" customWidth="1"/>
    <col min="66" max="66" width="9.28515625" bestFit="1" customWidth="1"/>
    <col min="67" max="67" width="9.28515625" customWidth="1"/>
    <col min="68" max="68" width="9.28515625" bestFit="1" customWidth="1"/>
    <col min="69" max="69" width="9.28515625" customWidth="1"/>
    <col min="70" max="70" width="9.28515625" bestFit="1" customWidth="1"/>
    <col min="71" max="71" width="9.28515625" customWidth="1"/>
    <col min="72" max="73" width="9.28515625" bestFit="1" customWidth="1"/>
    <col min="74" max="74" width="9.85546875" bestFit="1" customWidth="1"/>
    <col min="75" max="76" width="9.28515625" bestFit="1" customWidth="1"/>
    <col min="77" max="77" width="9.28515625" customWidth="1"/>
    <col min="78" max="78" width="9.28515625" bestFit="1" customWidth="1"/>
    <col min="79" max="79" width="9.28515625" customWidth="1"/>
    <col min="80" max="80" width="9.28515625" bestFit="1" customWidth="1"/>
    <col min="81" max="81" width="9.28515625" customWidth="1"/>
    <col min="82" max="82" width="9.28515625" bestFit="1" customWidth="1"/>
    <col min="83" max="83" width="9.28515625" customWidth="1"/>
    <col min="84" max="84" width="9.28515625" bestFit="1" customWidth="1"/>
    <col min="85" max="85" width="9.42578125" bestFit="1" customWidth="1"/>
    <col min="86" max="86" width="9.85546875" bestFit="1" customWidth="1"/>
    <col min="87" max="87" width="9.28515625" bestFit="1" customWidth="1"/>
    <col min="100" max="100" width="8.7109375" customWidth="1"/>
    <col min="101" max="101" width="5" customWidth="1"/>
    <col min="102" max="102" width="10.42578125" bestFit="1" customWidth="1"/>
    <col min="112" max="112" width="14.140625" customWidth="1"/>
  </cols>
  <sheetData>
    <row r="2" spans="1:113" x14ac:dyDescent="0.25">
      <c r="U2" s="16"/>
    </row>
    <row r="3" spans="1:113" ht="15.75" thickBot="1" x14ac:dyDescent="0.3">
      <c r="A3">
        <v>1</v>
      </c>
      <c r="B3">
        <v>2</v>
      </c>
      <c r="C3" s="59">
        <v>3</v>
      </c>
      <c r="D3" s="59">
        <v>4</v>
      </c>
      <c r="E3" s="59">
        <v>5</v>
      </c>
      <c r="F3" s="59">
        <v>6</v>
      </c>
      <c r="G3" s="59">
        <v>7</v>
      </c>
      <c r="H3" s="59">
        <v>8</v>
      </c>
      <c r="I3" s="59">
        <v>9</v>
      </c>
      <c r="J3" s="59">
        <v>10</v>
      </c>
      <c r="K3" s="59">
        <v>11</v>
      </c>
      <c r="L3" s="59">
        <v>12</v>
      </c>
      <c r="M3" s="59">
        <v>13</v>
      </c>
      <c r="N3" s="59">
        <v>14</v>
      </c>
      <c r="O3" s="59">
        <v>15</v>
      </c>
      <c r="P3" s="59">
        <v>16</v>
      </c>
      <c r="Q3" s="59">
        <v>17</v>
      </c>
      <c r="R3" s="59">
        <v>18</v>
      </c>
      <c r="S3" s="59">
        <v>19</v>
      </c>
      <c r="T3" s="59">
        <v>20</v>
      </c>
      <c r="U3" s="59">
        <v>21</v>
      </c>
      <c r="V3" s="59">
        <v>22</v>
      </c>
      <c r="W3" s="59">
        <v>23</v>
      </c>
      <c r="X3" s="59">
        <v>24</v>
      </c>
      <c r="Y3" s="59">
        <v>25</v>
      </c>
      <c r="Z3" s="59">
        <v>26</v>
      </c>
      <c r="AA3" s="59">
        <v>27</v>
      </c>
      <c r="AB3" s="59">
        <v>28</v>
      </c>
      <c r="AC3" s="59">
        <v>29</v>
      </c>
      <c r="AD3" s="59">
        <v>30</v>
      </c>
      <c r="AE3" s="59">
        <v>31</v>
      </c>
      <c r="AF3" s="59">
        <v>32</v>
      </c>
      <c r="AG3" s="59">
        <v>33</v>
      </c>
      <c r="AH3" s="59">
        <v>34</v>
      </c>
      <c r="AI3" s="59">
        <v>35</v>
      </c>
      <c r="AJ3" s="59">
        <v>36</v>
      </c>
      <c r="AK3" s="59">
        <v>37</v>
      </c>
      <c r="AL3" s="59">
        <v>38</v>
      </c>
      <c r="AM3" s="59">
        <v>39</v>
      </c>
      <c r="AN3" s="59">
        <v>40</v>
      </c>
      <c r="AO3" s="59">
        <v>41</v>
      </c>
      <c r="AP3" s="59">
        <v>42</v>
      </c>
      <c r="AQ3" s="59">
        <v>43</v>
      </c>
      <c r="AR3" s="59">
        <v>44</v>
      </c>
      <c r="AS3" s="59">
        <v>45</v>
      </c>
      <c r="AT3" s="59">
        <v>46</v>
      </c>
      <c r="AU3" s="59">
        <v>47</v>
      </c>
      <c r="AV3" s="59">
        <v>48</v>
      </c>
      <c r="AW3" s="59">
        <v>49</v>
      </c>
      <c r="AX3" s="59">
        <v>50</v>
      </c>
      <c r="AY3" s="59">
        <v>51</v>
      </c>
      <c r="AZ3" s="59">
        <v>52</v>
      </c>
      <c r="BA3" s="59">
        <v>53</v>
      </c>
      <c r="BB3" s="59">
        <v>54</v>
      </c>
      <c r="BC3" s="59">
        <v>55</v>
      </c>
      <c r="BD3" s="59">
        <v>56</v>
      </c>
      <c r="BE3" s="59">
        <v>57</v>
      </c>
      <c r="BF3" s="59">
        <v>58</v>
      </c>
      <c r="BG3" s="59">
        <v>59</v>
      </c>
      <c r="BH3" s="59">
        <v>60</v>
      </c>
      <c r="BI3" s="59">
        <v>61</v>
      </c>
      <c r="BJ3" s="59">
        <v>62</v>
      </c>
      <c r="BK3" s="59">
        <v>63</v>
      </c>
      <c r="BL3" s="59">
        <v>64</v>
      </c>
      <c r="BM3" s="59">
        <v>65</v>
      </c>
      <c r="BN3" s="59">
        <v>66</v>
      </c>
      <c r="BO3" s="59">
        <v>67</v>
      </c>
      <c r="BP3" s="59">
        <v>68</v>
      </c>
      <c r="BQ3" s="59">
        <v>69</v>
      </c>
      <c r="BR3" s="59">
        <v>70</v>
      </c>
      <c r="BS3" s="59">
        <v>71</v>
      </c>
      <c r="BT3" s="59">
        <v>72</v>
      </c>
      <c r="BU3" s="59">
        <v>73</v>
      </c>
      <c r="BV3" s="59">
        <v>74</v>
      </c>
      <c r="BW3" s="59">
        <v>75</v>
      </c>
      <c r="BX3" s="59">
        <v>76</v>
      </c>
      <c r="BY3" s="59">
        <v>77</v>
      </c>
      <c r="BZ3" s="59">
        <v>78</v>
      </c>
      <c r="CA3" s="59">
        <v>79</v>
      </c>
      <c r="CB3" s="59">
        <v>80</v>
      </c>
      <c r="CC3" s="59">
        <v>81</v>
      </c>
      <c r="CD3" s="59">
        <v>82</v>
      </c>
      <c r="CE3" s="59">
        <v>83</v>
      </c>
      <c r="CF3" s="59">
        <v>84</v>
      </c>
      <c r="CG3" s="59">
        <v>85</v>
      </c>
      <c r="CH3" s="59">
        <v>86</v>
      </c>
      <c r="CI3" s="59">
        <v>87</v>
      </c>
      <c r="CJ3" s="59">
        <v>88</v>
      </c>
      <c r="CK3" s="59">
        <v>89</v>
      </c>
      <c r="CL3" s="59">
        <v>90</v>
      </c>
      <c r="CM3" s="59">
        <v>91</v>
      </c>
      <c r="CN3" s="59">
        <v>92</v>
      </c>
      <c r="CO3" s="59">
        <v>93</v>
      </c>
      <c r="CP3" s="59">
        <v>94</v>
      </c>
      <c r="CQ3" s="59">
        <v>95</v>
      </c>
      <c r="CR3" s="59">
        <v>96</v>
      </c>
      <c r="CS3" s="59">
        <v>97</v>
      </c>
      <c r="CT3" s="59">
        <v>98</v>
      </c>
      <c r="CU3" s="59">
        <v>99</v>
      </c>
      <c r="CV3" s="59">
        <v>100</v>
      </c>
      <c r="CW3" s="59">
        <v>101</v>
      </c>
      <c r="CX3" s="59">
        <v>102</v>
      </c>
      <c r="CY3" s="59">
        <v>103</v>
      </c>
      <c r="CZ3" s="59">
        <v>104</v>
      </c>
      <c r="DA3" s="59">
        <v>105</v>
      </c>
      <c r="DB3" s="59">
        <v>106</v>
      </c>
      <c r="DC3" s="59">
        <v>107</v>
      </c>
      <c r="DD3" s="59">
        <v>108</v>
      </c>
      <c r="DE3" s="59">
        <v>109</v>
      </c>
      <c r="DF3" s="59">
        <v>110</v>
      </c>
      <c r="DG3" s="59">
        <v>111</v>
      </c>
      <c r="DH3" s="59">
        <v>112</v>
      </c>
    </row>
    <row r="4" spans="1:113" ht="15" customHeight="1" x14ac:dyDescent="0.25">
      <c r="A4" s="163" t="s">
        <v>16</v>
      </c>
      <c r="B4" s="163" t="s">
        <v>17</v>
      </c>
      <c r="C4" s="163" t="s">
        <v>69</v>
      </c>
      <c r="D4" s="151" t="s">
        <v>59</v>
      </c>
      <c r="E4" s="152"/>
      <c r="F4" s="152"/>
      <c r="G4" s="152"/>
      <c r="H4" s="152"/>
      <c r="I4" s="152"/>
      <c r="J4" s="152"/>
      <c r="K4" s="152"/>
      <c r="L4" s="152"/>
      <c r="M4" s="152"/>
      <c r="N4" s="152"/>
      <c r="O4" s="153"/>
      <c r="P4" s="151" t="s">
        <v>0</v>
      </c>
      <c r="Q4" s="152"/>
      <c r="R4" s="152"/>
      <c r="S4" s="152"/>
      <c r="T4" s="152"/>
      <c r="U4" s="152"/>
      <c r="V4" s="152"/>
      <c r="W4" s="152"/>
      <c r="X4" s="152"/>
      <c r="Y4" s="152"/>
      <c r="Z4" s="152"/>
      <c r="AA4" s="153"/>
      <c r="AB4" s="151" t="s">
        <v>2</v>
      </c>
      <c r="AC4" s="152"/>
      <c r="AD4" s="152"/>
      <c r="AE4" s="152"/>
      <c r="AF4" s="152"/>
      <c r="AG4" s="152"/>
      <c r="AH4" s="152"/>
      <c r="AI4" s="152"/>
      <c r="AJ4" s="152"/>
      <c r="AK4" s="152"/>
      <c r="AL4" s="152"/>
      <c r="AM4" s="153"/>
      <c r="AN4" s="151" t="s">
        <v>3</v>
      </c>
      <c r="AO4" s="152"/>
      <c r="AP4" s="152"/>
      <c r="AQ4" s="152"/>
      <c r="AR4" s="152"/>
      <c r="AS4" s="152"/>
      <c r="AT4" s="152"/>
      <c r="AU4" s="152"/>
      <c r="AV4" s="152"/>
      <c r="AW4" s="152"/>
      <c r="AX4" s="152"/>
      <c r="AY4" s="153"/>
      <c r="AZ4" s="151" t="s">
        <v>4</v>
      </c>
      <c r="BA4" s="152"/>
      <c r="BB4" s="152"/>
      <c r="BC4" s="152"/>
      <c r="BD4" s="152"/>
      <c r="BE4" s="152"/>
      <c r="BF4" s="152"/>
      <c r="BG4" s="152"/>
      <c r="BH4" s="152"/>
      <c r="BI4" s="152"/>
      <c r="BJ4" s="152"/>
      <c r="BK4" s="153"/>
      <c r="BL4" s="151" t="s">
        <v>5</v>
      </c>
      <c r="BM4" s="152"/>
      <c r="BN4" s="152"/>
      <c r="BO4" s="152"/>
      <c r="BP4" s="152"/>
      <c r="BQ4" s="152"/>
      <c r="BR4" s="152"/>
      <c r="BS4" s="152"/>
      <c r="BT4" s="152"/>
      <c r="BU4" s="152"/>
      <c r="BV4" s="152"/>
      <c r="BW4" s="153"/>
      <c r="BX4" s="151" t="s">
        <v>6</v>
      </c>
      <c r="BY4" s="152"/>
      <c r="BZ4" s="152"/>
      <c r="CA4" s="152"/>
      <c r="CB4" s="152"/>
      <c r="CC4" s="152"/>
      <c r="CD4" s="152"/>
      <c r="CE4" s="152"/>
      <c r="CF4" s="152"/>
      <c r="CG4" s="152"/>
      <c r="CH4" s="152"/>
      <c r="CI4" s="153"/>
      <c r="CK4" s="151" t="s">
        <v>58</v>
      </c>
      <c r="CL4" s="152"/>
      <c r="CM4" s="152"/>
      <c r="CN4" s="152"/>
      <c r="CO4" s="152"/>
      <c r="CP4" s="152"/>
      <c r="CQ4" s="152"/>
      <c r="CR4" s="152"/>
      <c r="CS4" s="152"/>
      <c r="CT4" s="152"/>
      <c r="CU4" s="152"/>
      <c r="CV4" s="153"/>
      <c r="CX4" s="210" t="s">
        <v>241</v>
      </c>
      <c r="CY4" s="212"/>
      <c r="CZ4" s="210" t="s">
        <v>241</v>
      </c>
      <c r="DA4" s="212"/>
      <c r="DB4" s="210" t="s">
        <v>241</v>
      </c>
      <c r="DC4" s="212"/>
      <c r="DD4" s="210" t="s">
        <v>241</v>
      </c>
      <c r="DE4" s="212"/>
      <c r="DF4" s="210" t="s">
        <v>241</v>
      </c>
      <c r="DG4" s="212"/>
      <c r="DH4" s="213" t="s">
        <v>90</v>
      </c>
    </row>
    <row r="5" spans="1:113" x14ac:dyDescent="0.25">
      <c r="A5" s="155"/>
      <c r="B5" s="155"/>
      <c r="C5" s="155"/>
      <c r="D5" s="208" t="s">
        <v>32</v>
      </c>
      <c r="E5" s="209"/>
      <c r="F5" s="208" t="s">
        <v>33</v>
      </c>
      <c r="G5" s="209"/>
      <c r="H5" s="208" t="s">
        <v>18</v>
      </c>
      <c r="I5" s="209"/>
      <c r="J5" s="208" t="s">
        <v>19</v>
      </c>
      <c r="K5" s="209"/>
      <c r="L5" s="208" t="s">
        <v>20</v>
      </c>
      <c r="M5" s="209"/>
      <c r="N5" s="216" t="s">
        <v>22</v>
      </c>
      <c r="O5" s="216" t="s">
        <v>21</v>
      </c>
      <c r="P5" s="208" t="s">
        <v>32</v>
      </c>
      <c r="Q5" s="209"/>
      <c r="R5" s="208" t="s">
        <v>33</v>
      </c>
      <c r="S5" s="209"/>
      <c r="T5" s="208" t="s">
        <v>18</v>
      </c>
      <c r="U5" s="209"/>
      <c r="V5" s="208" t="s">
        <v>19</v>
      </c>
      <c r="W5" s="209"/>
      <c r="X5" s="208" t="s">
        <v>20</v>
      </c>
      <c r="Y5" s="209"/>
      <c r="Z5" s="218" t="s">
        <v>22</v>
      </c>
      <c r="AA5" s="216" t="s">
        <v>21</v>
      </c>
      <c r="AB5" s="208" t="s">
        <v>32</v>
      </c>
      <c r="AC5" s="209"/>
      <c r="AD5" s="208" t="s">
        <v>33</v>
      </c>
      <c r="AE5" s="209"/>
      <c r="AF5" s="208" t="s">
        <v>18</v>
      </c>
      <c r="AG5" s="209"/>
      <c r="AH5" s="208" t="s">
        <v>19</v>
      </c>
      <c r="AI5" s="209"/>
      <c r="AJ5" s="208" t="s">
        <v>20</v>
      </c>
      <c r="AK5" s="209"/>
      <c r="AL5" s="66"/>
      <c r="AM5" s="67"/>
      <c r="AN5" s="208" t="s">
        <v>32</v>
      </c>
      <c r="AO5" s="209"/>
      <c r="AP5" s="208" t="s">
        <v>33</v>
      </c>
      <c r="AQ5" s="209"/>
      <c r="AR5" s="208" t="s">
        <v>18</v>
      </c>
      <c r="AS5" s="209"/>
      <c r="AT5" s="208" t="s">
        <v>19</v>
      </c>
      <c r="AU5" s="209"/>
      <c r="AV5" s="208" t="s">
        <v>20</v>
      </c>
      <c r="AW5" s="209"/>
      <c r="AX5" s="63"/>
      <c r="AY5" s="62"/>
      <c r="AZ5" s="208" t="s">
        <v>32</v>
      </c>
      <c r="BA5" s="209"/>
      <c r="BB5" s="208" t="s">
        <v>33</v>
      </c>
      <c r="BC5" s="209"/>
      <c r="BD5" s="208" t="s">
        <v>18</v>
      </c>
      <c r="BE5" s="209"/>
      <c r="BF5" s="208" t="s">
        <v>19</v>
      </c>
      <c r="BG5" s="209"/>
      <c r="BH5" s="208" t="s">
        <v>20</v>
      </c>
      <c r="BI5" s="209"/>
      <c r="BJ5" s="66"/>
      <c r="BK5" s="67"/>
      <c r="BL5" s="208" t="s">
        <v>32</v>
      </c>
      <c r="BM5" s="209"/>
      <c r="BN5" s="208" t="s">
        <v>33</v>
      </c>
      <c r="BO5" s="209"/>
      <c r="BP5" s="208" t="s">
        <v>18</v>
      </c>
      <c r="BQ5" s="209"/>
      <c r="BR5" s="208" t="s">
        <v>19</v>
      </c>
      <c r="BS5" s="209"/>
      <c r="BT5" s="208" t="s">
        <v>20</v>
      </c>
      <c r="BU5" s="209"/>
      <c r="BV5" s="63"/>
      <c r="BW5" s="62"/>
      <c r="BX5" s="208" t="s">
        <v>32</v>
      </c>
      <c r="BY5" s="209"/>
      <c r="BZ5" s="208" t="s">
        <v>33</v>
      </c>
      <c r="CA5" s="209"/>
      <c r="CB5" s="208" t="s">
        <v>18</v>
      </c>
      <c r="CC5" s="209"/>
      <c r="CD5" s="208" t="s">
        <v>19</v>
      </c>
      <c r="CE5" s="209"/>
      <c r="CF5" s="208" t="s">
        <v>20</v>
      </c>
      <c r="CG5" s="209"/>
      <c r="CH5" s="66"/>
      <c r="CI5" s="67"/>
      <c r="CK5" s="208" t="s">
        <v>32</v>
      </c>
      <c r="CL5" s="209"/>
      <c r="CM5" s="208" t="s">
        <v>33</v>
      </c>
      <c r="CN5" s="209"/>
      <c r="CO5" s="208" t="s">
        <v>18</v>
      </c>
      <c r="CP5" s="209"/>
      <c r="CQ5" s="208" t="s">
        <v>19</v>
      </c>
      <c r="CR5" s="209"/>
      <c r="CS5" s="208" t="s">
        <v>20</v>
      </c>
      <c r="CT5" s="209"/>
      <c r="CU5" s="154" t="s">
        <v>22</v>
      </c>
      <c r="CV5" s="154" t="s">
        <v>21</v>
      </c>
      <c r="CX5" s="210" t="s">
        <v>71</v>
      </c>
      <c r="CY5" s="212"/>
      <c r="CZ5" s="210" t="s">
        <v>72</v>
      </c>
      <c r="DA5" s="212"/>
      <c r="DB5" s="210" t="s">
        <v>73</v>
      </c>
      <c r="DC5" s="212"/>
      <c r="DD5" s="210" t="s">
        <v>74</v>
      </c>
      <c r="DE5" s="212"/>
      <c r="DF5" s="210" t="s">
        <v>75</v>
      </c>
      <c r="DG5" s="211"/>
      <c r="DH5" s="214"/>
    </row>
    <row r="6" spans="1:113" x14ac:dyDescent="0.25">
      <c r="A6" s="155"/>
      <c r="B6" s="155"/>
      <c r="C6" s="155"/>
      <c r="D6" s="4" t="s">
        <v>15</v>
      </c>
      <c r="E6" s="43" t="s">
        <v>21</v>
      </c>
      <c r="F6" s="4" t="s">
        <v>15</v>
      </c>
      <c r="G6" s="43" t="s">
        <v>21</v>
      </c>
      <c r="H6" s="4" t="s">
        <v>15</v>
      </c>
      <c r="I6" s="43" t="s">
        <v>21</v>
      </c>
      <c r="J6" s="4" t="s">
        <v>15</v>
      </c>
      <c r="K6" s="43" t="s">
        <v>21</v>
      </c>
      <c r="L6" s="4" t="s">
        <v>15</v>
      </c>
      <c r="M6" s="43" t="s">
        <v>21</v>
      </c>
      <c r="N6" s="217"/>
      <c r="O6" s="217"/>
      <c r="P6" s="4" t="s">
        <v>15</v>
      </c>
      <c r="Q6" s="43" t="s">
        <v>21</v>
      </c>
      <c r="R6" s="4" t="s">
        <v>15</v>
      </c>
      <c r="S6" s="43" t="s">
        <v>21</v>
      </c>
      <c r="T6" s="4" t="s">
        <v>15</v>
      </c>
      <c r="U6" s="43" t="s">
        <v>21</v>
      </c>
      <c r="V6" s="4" t="s">
        <v>15</v>
      </c>
      <c r="W6" s="43" t="s">
        <v>21</v>
      </c>
      <c r="X6" s="4" t="s">
        <v>15</v>
      </c>
      <c r="Y6" s="60" t="s">
        <v>21</v>
      </c>
      <c r="Z6" s="219"/>
      <c r="AA6" s="217"/>
      <c r="AB6" s="4" t="s">
        <v>15</v>
      </c>
      <c r="AC6" s="43" t="s">
        <v>21</v>
      </c>
      <c r="AD6" s="4" t="s">
        <v>15</v>
      </c>
      <c r="AE6" s="43" t="s">
        <v>21</v>
      </c>
      <c r="AF6" s="4" t="s">
        <v>15</v>
      </c>
      <c r="AG6" s="43" t="s">
        <v>21</v>
      </c>
      <c r="AH6" s="4" t="s">
        <v>15</v>
      </c>
      <c r="AI6" s="43" t="s">
        <v>21</v>
      </c>
      <c r="AJ6" s="60" t="s">
        <v>15</v>
      </c>
      <c r="AK6" s="60" t="s">
        <v>21</v>
      </c>
      <c r="AL6" s="68" t="s">
        <v>22</v>
      </c>
      <c r="AM6" s="68" t="s">
        <v>21</v>
      </c>
      <c r="AN6" s="4" t="s">
        <v>15</v>
      </c>
      <c r="AO6" s="43" t="s">
        <v>21</v>
      </c>
      <c r="AP6" s="4" t="s">
        <v>15</v>
      </c>
      <c r="AQ6" s="43" t="s">
        <v>21</v>
      </c>
      <c r="AR6" s="4" t="s">
        <v>15</v>
      </c>
      <c r="AS6" s="43" t="s">
        <v>21</v>
      </c>
      <c r="AT6" s="4" t="s">
        <v>15</v>
      </c>
      <c r="AU6" s="43" t="s">
        <v>21</v>
      </c>
      <c r="AV6" s="4" t="s">
        <v>15</v>
      </c>
      <c r="AW6" s="61" t="s">
        <v>21</v>
      </c>
      <c r="AX6" s="69" t="s">
        <v>22</v>
      </c>
      <c r="AY6" s="68" t="s">
        <v>21</v>
      </c>
      <c r="AZ6" s="4" t="s">
        <v>15</v>
      </c>
      <c r="BA6" s="43" t="s">
        <v>21</v>
      </c>
      <c r="BB6" s="4" t="s">
        <v>15</v>
      </c>
      <c r="BC6" s="43" t="s">
        <v>21</v>
      </c>
      <c r="BD6" s="4" t="s">
        <v>15</v>
      </c>
      <c r="BE6" s="43" t="s">
        <v>21</v>
      </c>
      <c r="BF6" s="4" t="s">
        <v>15</v>
      </c>
      <c r="BG6" s="43" t="s">
        <v>21</v>
      </c>
      <c r="BH6" s="4" t="s">
        <v>15</v>
      </c>
      <c r="BI6" s="61" t="s">
        <v>21</v>
      </c>
      <c r="BJ6" s="68" t="s">
        <v>22</v>
      </c>
      <c r="BK6" s="68" t="s">
        <v>21</v>
      </c>
      <c r="BL6" s="4" t="s">
        <v>15</v>
      </c>
      <c r="BM6" s="43" t="s">
        <v>21</v>
      </c>
      <c r="BN6" s="4" t="s">
        <v>15</v>
      </c>
      <c r="BO6" s="43" t="s">
        <v>21</v>
      </c>
      <c r="BP6" s="4" t="s">
        <v>15</v>
      </c>
      <c r="BQ6" s="43" t="s">
        <v>21</v>
      </c>
      <c r="BR6" s="4" t="s">
        <v>15</v>
      </c>
      <c r="BS6" s="43" t="s">
        <v>21</v>
      </c>
      <c r="BT6" s="4" t="s">
        <v>15</v>
      </c>
      <c r="BU6" s="61" t="s">
        <v>21</v>
      </c>
      <c r="BV6" s="68" t="s">
        <v>22</v>
      </c>
      <c r="BW6" s="68" t="s">
        <v>21</v>
      </c>
      <c r="BX6" s="4" t="s">
        <v>15</v>
      </c>
      <c r="BY6" s="43" t="s">
        <v>21</v>
      </c>
      <c r="BZ6" s="4" t="s">
        <v>15</v>
      </c>
      <c r="CA6" s="43" t="s">
        <v>21</v>
      </c>
      <c r="CB6" s="4" t="s">
        <v>15</v>
      </c>
      <c r="CC6" s="43" t="s">
        <v>21</v>
      </c>
      <c r="CD6" s="4" t="s">
        <v>15</v>
      </c>
      <c r="CE6" s="43" t="s">
        <v>21</v>
      </c>
      <c r="CF6" s="4" t="s">
        <v>15</v>
      </c>
      <c r="CG6" s="61" t="s">
        <v>21</v>
      </c>
      <c r="CH6" s="68" t="s">
        <v>22</v>
      </c>
      <c r="CI6" s="68" t="s">
        <v>21</v>
      </c>
      <c r="CK6" s="4" t="s">
        <v>15</v>
      </c>
      <c r="CL6" s="43" t="s">
        <v>21</v>
      </c>
      <c r="CM6" s="4" t="s">
        <v>15</v>
      </c>
      <c r="CN6" s="43" t="s">
        <v>21</v>
      </c>
      <c r="CO6" s="4" t="s">
        <v>15</v>
      </c>
      <c r="CP6" s="43" t="s">
        <v>21</v>
      </c>
      <c r="CQ6" s="4" t="s">
        <v>15</v>
      </c>
      <c r="CR6" s="43" t="s">
        <v>21</v>
      </c>
      <c r="CS6" s="4" t="s">
        <v>15</v>
      </c>
      <c r="CT6" s="43" t="s">
        <v>21</v>
      </c>
      <c r="CU6" s="155"/>
      <c r="CV6" s="155"/>
      <c r="CX6" s="60" t="s">
        <v>15</v>
      </c>
      <c r="CY6" s="60" t="s">
        <v>21</v>
      </c>
      <c r="CZ6" s="60" t="s">
        <v>15</v>
      </c>
      <c r="DA6" s="60" t="s">
        <v>21</v>
      </c>
      <c r="DB6" s="60" t="s">
        <v>15</v>
      </c>
      <c r="DC6" s="60" t="s">
        <v>21</v>
      </c>
      <c r="DD6" s="60" t="s">
        <v>15</v>
      </c>
      <c r="DE6" s="60" t="s">
        <v>21</v>
      </c>
      <c r="DF6" s="60" t="s">
        <v>15</v>
      </c>
      <c r="DG6" s="60" t="s">
        <v>21</v>
      </c>
      <c r="DH6" s="215"/>
    </row>
    <row r="7" spans="1:113" x14ac:dyDescent="0.25">
      <c r="A7" s="56">
        <v>1</v>
      </c>
      <c r="B7" s="79" t="s">
        <v>249</v>
      </c>
      <c r="C7" s="131" t="s">
        <v>117</v>
      </c>
      <c r="D7" s="36">
        <f>'Nilai Rapor 1-5 (Puluhan)'!G7</f>
        <v>89</v>
      </c>
      <c r="E7" s="36">
        <f t="shared" ref="E7:E51" si="0">AVERAGE(D7:D7)</f>
        <v>89</v>
      </c>
      <c r="F7" s="36">
        <f>'Nilai Rapor 1-5 (Puluhan)'!H7</f>
        <v>90</v>
      </c>
      <c r="G7" s="36">
        <f t="shared" ref="G7:G51" si="1">AVERAGE(F7:F7)</f>
        <v>90</v>
      </c>
      <c r="H7" s="36">
        <f>'Nilai Rapor 1-5 (Puluhan)'!I7</f>
        <v>88</v>
      </c>
      <c r="I7" s="36">
        <f t="shared" ref="I7:I51" si="2">AVERAGE(H7:H7)</f>
        <v>88</v>
      </c>
      <c r="J7" s="36">
        <f>'Nilai Rapor 1-5 (Puluhan)'!J7</f>
        <v>92</v>
      </c>
      <c r="K7" s="36">
        <f t="shared" ref="K7:K51" si="3">AVERAGE(J7:J7)</f>
        <v>92</v>
      </c>
      <c r="L7" s="36">
        <f>'Nilai Rapor 1-5 (Puluhan)'!K7</f>
        <v>90</v>
      </c>
      <c r="M7" s="36">
        <f t="shared" ref="M7:M51" si="4">AVERAGE(L7:L7)</f>
        <v>90</v>
      </c>
      <c r="N7" s="64">
        <f t="shared" ref="N7:N51" si="5">E7+G7+I7+K7+M7</f>
        <v>449</v>
      </c>
      <c r="O7" s="65">
        <f t="shared" ref="O7" si="6">N7/5</f>
        <v>89.8</v>
      </c>
      <c r="P7" s="36">
        <f>'Nilai Rapor 1-5 (Puluhan)'!W7</f>
        <v>89</v>
      </c>
      <c r="Q7" s="44">
        <f t="shared" ref="Q7:Q51" si="7">AVERAGE(P7:P7)</f>
        <v>89</v>
      </c>
      <c r="R7" s="36">
        <f>'Nilai Rapor 1-5 (Puluhan)'!X7</f>
        <v>88</v>
      </c>
      <c r="S7" s="44">
        <f t="shared" ref="S7:S51" si="8">AVERAGE(R7:R7)</f>
        <v>88</v>
      </c>
      <c r="T7" s="36">
        <f>'Nilai Rapor 1-5 (Puluhan)'!Y7</f>
        <v>89</v>
      </c>
      <c r="U7" s="44">
        <f t="shared" ref="U7:U51" si="9">AVERAGE(T7:T7)</f>
        <v>89</v>
      </c>
      <c r="V7" s="36">
        <f>'Nilai Rapor 1-5 (Puluhan)'!Z7</f>
        <v>90</v>
      </c>
      <c r="W7" s="44">
        <f t="shared" ref="W7:W51" si="10">AVERAGE(V7:V7)</f>
        <v>90</v>
      </c>
      <c r="X7" s="36">
        <f>'Nilai Rapor 1-5 (Puluhan)'!AA7</f>
        <v>92</v>
      </c>
      <c r="Y7" s="44">
        <f t="shared" ref="Y7:Y51" si="11">AVERAGE(X7:X7)</f>
        <v>92</v>
      </c>
      <c r="Z7" s="64">
        <f t="shared" ref="Z7:Z51" si="12">Q7+S7+U7+W7+Y7</f>
        <v>448</v>
      </c>
      <c r="AA7" s="65">
        <f t="shared" ref="AA7" si="13">Z7/5</f>
        <v>89.6</v>
      </c>
      <c r="AB7" s="36">
        <f>'Nilai Rapor 1-5 (Puluhan)'!AE7</f>
        <v>82</v>
      </c>
      <c r="AC7" s="44">
        <f t="shared" ref="AC7:AC51" si="14">AVERAGE(AB7:AB7)</f>
        <v>82</v>
      </c>
      <c r="AD7" s="36">
        <f>'Nilai Rapor 1-5 (Puluhan)'!AF7</f>
        <v>81</v>
      </c>
      <c r="AE7" s="44">
        <f t="shared" ref="AE7:AE51" si="15">AVERAGE(AD7:AD7)</f>
        <v>81</v>
      </c>
      <c r="AF7" s="36">
        <f>'Nilai Rapor 1-5 (Puluhan)'!AG7</f>
        <v>75</v>
      </c>
      <c r="AG7" s="44">
        <f t="shared" ref="AG7:AG51" si="16">AVERAGE(AF7:AF7)</f>
        <v>75</v>
      </c>
      <c r="AH7" s="36">
        <f>'Nilai Rapor 1-5 (Puluhan)'!AH7</f>
        <v>75</v>
      </c>
      <c r="AI7" s="44">
        <f t="shared" ref="AI7:AI51" si="17">AVERAGE(AH7:AH7)</f>
        <v>75</v>
      </c>
      <c r="AJ7" s="36">
        <f>'Nilai Rapor 1-5 (Puluhan)'!AI7</f>
        <v>76</v>
      </c>
      <c r="AK7" s="44">
        <f t="shared" ref="AK7:AK51" si="18">AVERAGE(AJ7:AJ7)</f>
        <v>76</v>
      </c>
      <c r="AL7" s="64">
        <f t="shared" ref="AL7:AL51" si="19">AC7+AE7+AG7+AI7+AK7</f>
        <v>389</v>
      </c>
      <c r="AM7" s="65">
        <f t="shared" ref="AM7" si="20">AL7/5</f>
        <v>77.8</v>
      </c>
      <c r="AN7" s="36">
        <f>'Nilai Rapor 1-5 (Puluhan)'!AM7</f>
        <v>74</v>
      </c>
      <c r="AO7" s="44">
        <f t="shared" ref="AO7:AO51" si="21">AVERAGE(AN7:AN7)</f>
        <v>74</v>
      </c>
      <c r="AP7" s="36">
        <f>'Nilai Rapor 1-5 (Puluhan)'!AN7</f>
        <v>74</v>
      </c>
      <c r="AQ7" s="44">
        <f t="shared" ref="AQ7:AQ51" si="22">AVERAGE(AP7:AP7)</f>
        <v>74</v>
      </c>
      <c r="AR7" s="36">
        <f>'Nilai Rapor 1-5 (Puluhan)'!AO7</f>
        <v>80</v>
      </c>
      <c r="AS7" s="44">
        <f t="shared" ref="AS7:AS51" si="23">AVERAGE(AR7:AR7)</f>
        <v>80</v>
      </c>
      <c r="AT7" s="36">
        <f>'Nilai Rapor 1-5 (Puluhan)'!AP7</f>
        <v>80</v>
      </c>
      <c r="AU7" s="44">
        <f t="shared" ref="AU7:AU51" si="24">AVERAGE(AT7:AT7)</f>
        <v>80</v>
      </c>
      <c r="AV7" s="36">
        <f>'Nilai Rapor 1-5 (Puluhan)'!AQ7</f>
        <v>76</v>
      </c>
      <c r="AW7" s="44">
        <f t="shared" ref="AW7:AW51" si="25">AVERAGE(AV7:AV7)</f>
        <v>76</v>
      </c>
      <c r="AX7" s="64">
        <f t="shared" ref="AX7:AX51" si="26">AO7+AQ7+AS7+AU7+AW7</f>
        <v>384</v>
      </c>
      <c r="AY7" s="65">
        <f t="shared" ref="AY7" si="27">AX7/5</f>
        <v>76.8</v>
      </c>
      <c r="AZ7" s="36">
        <f>'Nilai Rapor 1-5 (Puluhan)'!AU7</f>
        <v>74</v>
      </c>
      <c r="BA7" s="44">
        <f t="shared" ref="BA7:BA51" si="28">AVERAGE(AZ7:AZ7)</f>
        <v>74</v>
      </c>
      <c r="BB7" s="36">
        <f>'Nilai Rapor 1-5 (Puluhan)'!AV7</f>
        <v>78</v>
      </c>
      <c r="BC7" s="44">
        <f t="shared" ref="BC7:BC51" si="29">AVERAGE(BB7:BB7)</f>
        <v>78</v>
      </c>
      <c r="BD7" s="36">
        <f>'Nilai Rapor 1-5 (Puluhan)'!AW7</f>
        <v>77</v>
      </c>
      <c r="BE7" s="44">
        <f t="shared" ref="BE7:BE51" si="30">AVERAGE(BD7:BD7)</f>
        <v>77</v>
      </c>
      <c r="BF7" s="36">
        <f>'Nilai Rapor 1-5 (Puluhan)'!AX7</f>
        <v>79</v>
      </c>
      <c r="BG7" s="44">
        <f t="shared" ref="BG7:BG51" si="31">AVERAGE(BF7:BF7)</f>
        <v>79</v>
      </c>
      <c r="BH7" s="36">
        <f>'Nilai Rapor 1-5 (Puluhan)'!AY7</f>
        <v>76</v>
      </c>
      <c r="BI7" s="44">
        <f t="shared" ref="BI7:BI51" si="32">AVERAGE(BH7:BH7)</f>
        <v>76</v>
      </c>
      <c r="BJ7" s="64">
        <f t="shared" ref="BJ7:BJ51" si="33">BA7+BC7+BE7+BG7+BI7</f>
        <v>384</v>
      </c>
      <c r="BK7" s="65">
        <f t="shared" ref="BK7" si="34">BJ7/5</f>
        <v>76.8</v>
      </c>
      <c r="BL7" s="36">
        <f>'Nilai Rapor 1-5 (Puluhan)'!BC7</f>
        <v>75</v>
      </c>
      <c r="BM7" s="44">
        <f t="shared" ref="BM7:BM51" si="35">AVERAGE(BL7:BL7)</f>
        <v>75</v>
      </c>
      <c r="BN7" s="36">
        <f>'Nilai Rapor 1-5 (Puluhan)'!BD7</f>
        <v>81</v>
      </c>
      <c r="BO7" s="44">
        <f t="shared" ref="BO7:BO51" si="36">AVERAGE(BN7:BN7)</f>
        <v>81</v>
      </c>
      <c r="BP7" s="36">
        <f>'Nilai Rapor 1-5 (Puluhan)'!BE7</f>
        <v>81</v>
      </c>
      <c r="BQ7" s="44">
        <f t="shared" ref="BQ7:BQ51" si="37">AVERAGE(BP7:BP7)</f>
        <v>81</v>
      </c>
      <c r="BR7" s="36">
        <f>'Nilai Rapor 1-5 (Puluhan)'!BF7</f>
        <v>81</v>
      </c>
      <c r="BS7" s="44">
        <f t="shared" ref="BS7:BS51" si="38">AVERAGE(BR7:BR7)</f>
        <v>81</v>
      </c>
      <c r="BT7" s="36">
        <f>'Nilai Rapor 1-5 (Puluhan)'!BG7</f>
        <v>82</v>
      </c>
      <c r="BU7" s="44">
        <f t="shared" ref="BU7:BU51" si="39">AVERAGE(BT7:BT7)</f>
        <v>82</v>
      </c>
      <c r="BV7" s="64">
        <f t="shared" ref="BV7:BV51" si="40">BM7+BO7+BQ7+BS7+BU7</f>
        <v>400</v>
      </c>
      <c r="BW7" s="65">
        <f t="shared" ref="BW7" si="41">BV7/5</f>
        <v>80</v>
      </c>
      <c r="BX7" s="36">
        <f>'Nilai Rapor 1-5 (Puluhan)'!BK7</f>
        <v>78</v>
      </c>
      <c r="BY7" s="44">
        <f t="shared" ref="BY7:BY51" si="42">AVERAGE(BX7:BX7)</f>
        <v>78</v>
      </c>
      <c r="BZ7" s="36">
        <f>'Nilai Rapor 1-5 (Puluhan)'!BL7</f>
        <v>77</v>
      </c>
      <c r="CA7" s="44">
        <f t="shared" ref="CA7:CA51" si="43">AVERAGE(BZ7:BZ7)</f>
        <v>77</v>
      </c>
      <c r="CB7" s="36">
        <f>'Nilai Rapor 1-5 (Puluhan)'!BM7</f>
        <v>79</v>
      </c>
      <c r="CC7" s="44">
        <f t="shared" ref="CC7:CC51" si="44">AVERAGE(CB7:CB7)</f>
        <v>79</v>
      </c>
      <c r="CD7" s="36">
        <f>'Nilai Rapor 1-5 (Puluhan)'!BN7</f>
        <v>80</v>
      </c>
      <c r="CE7" s="44">
        <f t="shared" ref="CE7:CE51" si="45">AVERAGE(CD7:CD7)</f>
        <v>80</v>
      </c>
      <c r="CF7" s="36">
        <f>'Nilai Rapor 1-5 (Puluhan)'!BO7</f>
        <v>78</v>
      </c>
      <c r="CG7" s="44">
        <f t="shared" ref="CG7:CG51" si="46">AVERAGE(CF7:CF7)</f>
        <v>78</v>
      </c>
      <c r="CH7" s="64">
        <f t="shared" ref="CH7:CH51" si="47">BY7+CA7+CC7+CE7+CG7</f>
        <v>392</v>
      </c>
      <c r="CI7" s="64">
        <f t="shared" ref="CI7" si="48">CH7/5</f>
        <v>78.400000000000006</v>
      </c>
      <c r="CK7" s="36">
        <f>'Nilai Rapor 1-5 (Puluhan)'!EG7</f>
        <v>89.25</v>
      </c>
      <c r="CL7" s="44">
        <f t="shared" ref="CL7:CL51" si="49">AVERAGE(CK7:CK7)</f>
        <v>89.25</v>
      </c>
      <c r="CM7" s="36">
        <f>'Nilai Rapor 1-5 (Puluhan)'!EH7</f>
        <v>89.75</v>
      </c>
      <c r="CN7" s="44">
        <f t="shared" ref="CN7:CN51" si="50">AVERAGE(CM7:CM7)</f>
        <v>89.75</v>
      </c>
      <c r="CO7" s="36">
        <f>'Nilai Rapor 1-5 (Puluhan)'!EI7</f>
        <v>89.75</v>
      </c>
      <c r="CP7" s="44">
        <f t="shared" ref="CP7:CP51" si="51">AVERAGE(CO7:CO7)</f>
        <v>89.75</v>
      </c>
      <c r="CQ7" s="36">
        <f>'Nilai Rapor 1-5 (Puluhan)'!EJ7</f>
        <v>89.75</v>
      </c>
      <c r="CR7" s="44">
        <f t="shared" ref="CR7:CR51" si="52">AVERAGE(CQ7:CQ7)</f>
        <v>89.75</v>
      </c>
      <c r="CS7" s="36">
        <f>'Nilai Rapor 1-5 (Puluhan)'!EK7</f>
        <v>89.75</v>
      </c>
      <c r="CT7" s="44">
        <f t="shared" ref="CT7:CT51" si="53">AVERAGE(CS7:CS7)</f>
        <v>89.75</v>
      </c>
      <c r="CU7" s="36">
        <f t="shared" ref="CU7:CU51" si="54">CL7+CN7+CP7+CR7+CT7</f>
        <v>448.25</v>
      </c>
      <c r="CV7" s="36">
        <f t="shared" ref="CV7" si="55">CU7/5</f>
        <v>89.65</v>
      </c>
      <c r="CX7" s="40">
        <f>AVERAGE(CK7,P7,AB7,AN7,AZ7,BL7,BX7)</f>
        <v>80.178571428571431</v>
      </c>
      <c r="CY7" s="40">
        <f>AVERAGE(CX7,CX7)</f>
        <v>80.178571428571431</v>
      </c>
      <c r="CZ7" s="40">
        <f>AVERAGE(CM7,R7,AD7,AP7,BB7,BN7,BZ7)</f>
        <v>81.25</v>
      </c>
      <c r="DA7" s="40">
        <f>AVERAGE(CZ7,CZ7)</f>
        <v>81.25</v>
      </c>
      <c r="DB7" s="40">
        <f>AVERAGE(CO7,T7,AF7,AR7,BD7,BP7,CB7)</f>
        <v>81.535714285714292</v>
      </c>
      <c r="DC7" s="40">
        <f>AVERAGE(DB7,DB7)</f>
        <v>81.535714285714292</v>
      </c>
      <c r="DD7" s="40">
        <f>AVERAGE(CQ7,V7,AH7,AT7,BF7,BR7,CD7)</f>
        <v>82.107142857142861</v>
      </c>
      <c r="DE7" s="40">
        <f>AVERAGE(DD7,DD7)</f>
        <v>82.107142857142861</v>
      </c>
      <c r="DF7" s="40">
        <f>AVERAGE(CS7,X7,AJ7,AV7,BH7,BT7,CF7)</f>
        <v>81.392857142857139</v>
      </c>
      <c r="DG7" s="40">
        <f>AVERAGE(DF7,DF7)</f>
        <v>81.392857142857139</v>
      </c>
      <c r="DH7" s="45">
        <f>AVERAGE(CV7,AA7,AM7,AY7,BK7,BW7,CI7)</f>
        <v>81.292857142857159</v>
      </c>
      <c r="DI7" s="47">
        <f>RANK(DH7,$DH$7:$DH$51,0)</f>
        <v>28</v>
      </c>
    </row>
    <row r="8" spans="1:113" x14ac:dyDescent="0.25">
      <c r="A8" s="130">
        <v>2</v>
      </c>
      <c r="B8" s="79" t="s">
        <v>250</v>
      </c>
      <c r="C8" s="131" t="s">
        <v>118</v>
      </c>
      <c r="D8" s="36">
        <f>'Nilai Rapor 1-5 (Puluhan)'!G8</f>
        <v>86</v>
      </c>
      <c r="E8" s="36">
        <f t="shared" si="0"/>
        <v>86</v>
      </c>
      <c r="F8" s="36">
        <f>'Nilai Rapor 1-5 (Puluhan)'!H8</f>
        <v>89</v>
      </c>
      <c r="G8" s="36">
        <f t="shared" si="1"/>
        <v>89</v>
      </c>
      <c r="H8" s="36">
        <f>'Nilai Rapor 1-5 (Puluhan)'!I8</f>
        <v>89</v>
      </c>
      <c r="I8" s="36">
        <f t="shared" si="2"/>
        <v>89</v>
      </c>
      <c r="J8" s="36">
        <f>'Nilai Rapor 1-5 (Puluhan)'!J8</f>
        <v>91</v>
      </c>
      <c r="K8" s="36">
        <f t="shared" si="3"/>
        <v>91</v>
      </c>
      <c r="L8" s="36">
        <f>'Nilai Rapor 1-5 (Puluhan)'!K8</f>
        <v>90</v>
      </c>
      <c r="M8" s="36">
        <f t="shared" si="4"/>
        <v>90</v>
      </c>
      <c r="N8" s="64">
        <f t="shared" si="5"/>
        <v>445</v>
      </c>
      <c r="O8" s="65">
        <f t="shared" ref="O8:O51" si="56">N8/5</f>
        <v>89</v>
      </c>
      <c r="P8" s="36">
        <f>'Nilai Rapor 1-5 (Puluhan)'!W8</f>
        <v>85</v>
      </c>
      <c r="Q8" s="44">
        <f t="shared" si="7"/>
        <v>85</v>
      </c>
      <c r="R8" s="36">
        <f>'Nilai Rapor 1-5 (Puluhan)'!X8</f>
        <v>86</v>
      </c>
      <c r="S8" s="44">
        <f t="shared" si="8"/>
        <v>86</v>
      </c>
      <c r="T8" s="36">
        <f>'Nilai Rapor 1-5 (Puluhan)'!Y8</f>
        <v>89</v>
      </c>
      <c r="U8" s="44">
        <f t="shared" si="9"/>
        <v>89</v>
      </c>
      <c r="V8" s="36">
        <f>'Nilai Rapor 1-5 (Puluhan)'!Z8</f>
        <v>90</v>
      </c>
      <c r="W8" s="44">
        <f t="shared" si="10"/>
        <v>90</v>
      </c>
      <c r="X8" s="36">
        <f>'Nilai Rapor 1-5 (Puluhan)'!AA8</f>
        <v>90</v>
      </c>
      <c r="Y8" s="44">
        <f t="shared" si="11"/>
        <v>90</v>
      </c>
      <c r="Z8" s="64">
        <f t="shared" si="12"/>
        <v>440</v>
      </c>
      <c r="AA8" s="65">
        <f t="shared" ref="AA8:AA51" si="57">Z8/5</f>
        <v>88</v>
      </c>
      <c r="AB8" s="36">
        <f>'Nilai Rapor 1-5 (Puluhan)'!AE8</f>
        <v>84</v>
      </c>
      <c r="AC8" s="44">
        <f t="shared" si="14"/>
        <v>84</v>
      </c>
      <c r="AD8" s="36">
        <f>'Nilai Rapor 1-5 (Puluhan)'!AF8</f>
        <v>82</v>
      </c>
      <c r="AE8" s="44">
        <f t="shared" si="15"/>
        <v>82</v>
      </c>
      <c r="AF8" s="36">
        <f>'Nilai Rapor 1-5 (Puluhan)'!AG8</f>
        <v>75</v>
      </c>
      <c r="AG8" s="44">
        <f t="shared" si="16"/>
        <v>75</v>
      </c>
      <c r="AH8" s="36">
        <f>'Nilai Rapor 1-5 (Puluhan)'!AH8</f>
        <v>76</v>
      </c>
      <c r="AI8" s="44">
        <f t="shared" si="17"/>
        <v>76</v>
      </c>
      <c r="AJ8" s="36">
        <f>'Nilai Rapor 1-5 (Puluhan)'!AI8</f>
        <v>76</v>
      </c>
      <c r="AK8" s="44">
        <f t="shared" si="18"/>
        <v>76</v>
      </c>
      <c r="AL8" s="64">
        <f t="shared" si="19"/>
        <v>393</v>
      </c>
      <c r="AM8" s="65">
        <f t="shared" ref="AM8:AM51" si="58">AL8/5</f>
        <v>78.599999999999994</v>
      </c>
      <c r="AN8" s="36">
        <f>'Nilai Rapor 1-5 (Puluhan)'!AM8</f>
        <v>74</v>
      </c>
      <c r="AO8" s="44">
        <f t="shared" si="21"/>
        <v>74</v>
      </c>
      <c r="AP8" s="36">
        <f>'Nilai Rapor 1-5 (Puluhan)'!AN8</f>
        <v>74</v>
      </c>
      <c r="AQ8" s="44">
        <f t="shared" si="22"/>
        <v>74</v>
      </c>
      <c r="AR8" s="36">
        <f>'Nilai Rapor 1-5 (Puluhan)'!AO8</f>
        <v>80</v>
      </c>
      <c r="AS8" s="44">
        <f t="shared" si="23"/>
        <v>80</v>
      </c>
      <c r="AT8" s="36">
        <f>'Nilai Rapor 1-5 (Puluhan)'!AP8</f>
        <v>80</v>
      </c>
      <c r="AU8" s="44">
        <f t="shared" si="24"/>
        <v>80</v>
      </c>
      <c r="AV8" s="36">
        <f>'Nilai Rapor 1-5 (Puluhan)'!AQ8</f>
        <v>76</v>
      </c>
      <c r="AW8" s="44">
        <f t="shared" si="25"/>
        <v>76</v>
      </c>
      <c r="AX8" s="64">
        <f t="shared" si="26"/>
        <v>384</v>
      </c>
      <c r="AY8" s="65">
        <f t="shared" ref="AY8:AY51" si="59">AX8/5</f>
        <v>76.8</v>
      </c>
      <c r="AZ8" s="36">
        <f>'Nilai Rapor 1-5 (Puluhan)'!AU8</f>
        <v>75</v>
      </c>
      <c r="BA8" s="44">
        <f t="shared" si="28"/>
        <v>75</v>
      </c>
      <c r="BB8" s="36">
        <f>'Nilai Rapor 1-5 (Puluhan)'!AV8</f>
        <v>78</v>
      </c>
      <c r="BC8" s="44">
        <f t="shared" si="29"/>
        <v>78</v>
      </c>
      <c r="BD8" s="36">
        <f>'Nilai Rapor 1-5 (Puluhan)'!AW8</f>
        <v>77</v>
      </c>
      <c r="BE8" s="44">
        <f t="shared" si="30"/>
        <v>77</v>
      </c>
      <c r="BF8" s="36">
        <f>'Nilai Rapor 1-5 (Puluhan)'!AX8</f>
        <v>81</v>
      </c>
      <c r="BG8" s="44">
        <f t="shared" si="31"/>
        <v>81</v>
      </c>
      <c r="BH8" s="36">
        <f>'Nilai Rapor 1-5 (Puluhan)'!AY8</f>
        <v>76</v>
      </c>
      <c r="BI8" s="44">
        <f t="shared" si="32"/>
        <v>76</v>
      </c>
      <c r="BJ8" s="64">
        <f t="shared" si="33"/>
        <v>387</v>
      </c>
      <c r="BK8" s="65">
        <f t="shared" ref="BK8:BK51" si="60">BJ8/5</f>
        <v>77.400000000000006</v>
      </c>
      <c r="BL8" s="36">
        <f>'Nilai Rapor 1-5 (Puluhan)'!BC8</f>
        <v>77</v>
      </c>
      <c r="BM8" s="44">
        <f t="shared" si="35"/>
        <v>77</v>
      </c>
      <c r="BN8" s="36">
        <f>'Nilai Rapor 1-5 (Puluhan)'!BD8</f>
        <v>81</v>
      </c>
      <c r="BO8" s="44">
        <f t="shared" si="36"/>
        <v>81</v>
      </c>
      <c r="BP8" s="36">
        <f>'Nilai Rapor 1-5 (Puluhan)'!BE8</f>
        <v>81</v>
      </c>
      <c r="BQ8" s="44">
        <f t="shared" si="37"/>
        <v>81</v>
      </c>
      <c r="BR8" s="36">
        <f>'Nilai Rapor 1-5 (Puluhan)'!BF8</f>
        <v>82</v>
      </c>
      <c r="BS8" s="44">
        <f t="shared" si="38"/>
        <v>82</v>
      </c>
      <c r="BT8" s="36">
        <f>'Nilai Rapor 1-5 (Puluhan)'!BG8</f>
        <v>76</v>
      </c>
      <c r="BU8" s="44">
        <f t="shared" si="39"/>
        <v>76</v>
      </c>
      <c r="BV8" s="64">
        <f t="shared" si="40"/>
        <v>397</v>
      </c>
      <c r="BW8" s="65">
        <f t="shared" ref="BW8:BW51" si="61">BV8/5</f>
        <v>79.400000000000006</v>
      </c>
      <c r="BX8" s="36">
        <f>'Nilai Rapor 1-5 (Puluhan)'!BK8</f>
        <v>76</v>
      </c>
      <c r="BY8" s="44">
        <f t="shared" si="42"/>
        <v>76</v>
      </c>
      <c r="BZ8" s="36">
        <f>'Nilai Rapor 1-5 (Puluhan)'!BL8</f>
        <v>77</v>
      </c>
      <c r="CA8" s="44">
        <f t="shared" si="43"/>
        <v>77</v>
      </c>
      <c r="CB8" s="36">
        <f>'Nilai Rapor 1-5 (Puluhan)'!BM8</f>
        <v>82</v>
      </c>
      <c r="CC8" s="44">
        <f t="shared" si="44"/>
        <v>82</v>
      </c>
      <c r="CD8" s="36">
        <f>'Nilai Rapor 1-5 (Puluhan)'!BN8</f>
        <v>79</v>
      </c>
      <c r="CE8" s="44">
        <f t="shared" si="45"/>
        <v>79</v>
      </c>
      <c r="CF8" s="36">
        <f>'Nilai Rapor 1-5 (Puluhan)'!BO8</f>
        <v>76</v>
      </c>
      <c r="CG8" s="44">
        <f t="shared" si="46"/>
        <v>76</v>
      </c>
      <c r="CH8" s="64">
        <f t="shared" si="47"/>
        <v>390</v>
      </c>
      <c r="CI8" s="64">
        <f t="shared" ref="CI8:CI51" si="62">CH8/5</f>
        <v>78</v>
      </c>
      <c r="CJ8" s="59"/>
      <c r="CK8" s="36">
        <f>'Nilai Rapor 1-5 (Puluhan)'!EG8</f>
        <v>86.25</v>
      </c>
      <c r="CL8" s="44">
        <f t="shared" si="49"/>
        <v>86.25</v>
      </c>
      <c r="CM8" s="36">
        <f>'Nilai Rapor 1-5 (Puluhan)'!EH8</f>
        <v>87.75</v>
      </c>
      <c r="CN8" s="44">
        <f t="shared" si="50"/>
        <v>87.75</v>
      </c>
      <c r="CO8" s="36">
        <f>'Nilai Rapor 1-5 (Puluhan)'!EI8</f>
        <v>90.25</v>
      </c>
      <c r="CP8" s="44">
        <f t="shared" si="51"/>
        <v>90.25</v>
      </c>
      <c r="CQ8" s="36">
        <f>'Nilai Rapor 1-5 (Puluhan)'!EJ8</f>
        <v>89.25</v>
      </c>
      <c r="CR8" s="44">
        <f t="shared" si="52"/>
        <v>89.25</v>
      </c>
      <c r="CS8" s="36">
        <f>'Nilai Rapor 1-5 (Puluhan)'!EK8</f>
        <v>88.75</v>
      </c>
      <c r="CT8" s="44">
        <f t="shared" si="53"/>
        <v>88.75</v>
      </c>
      <c r="CU8" s="36">
        <f t="shared" si="54"/>
        <v>442.25</v>
      </c>
      <c r="CV8" s="36">
        <f t="shared" ref="CV8:CV51" si="63">CU8/5</f>
        <v>88.45</v>
      </c>
      <c r="CW8" s="59"/>
      <c r="CX8" s="45">
        <f t="shared" ref="CX8:CX51" si="64">AVERAGE(CK8,P8,AB8,AN8,AZ8,BL8,BX8)</f>
        <v>79.607142857142861</v>
      </c>
      <c r="CY8" s="45">
        <f t="shared" ref="CY8:CY51" si="65">AVERAGE(CX8,CX8)</f>
        <v>79.607142857142861</v>
      </c>
      <c r="CZ8" s="45">
        <f t="shared" ref="CZ8:CZ51" si="66">AVERAGE(CM8,R8,AD8,AP8,BB8,BN8,BZ8)</f>
        <v>80.821428571428569</v>
      </c>
      <c r="DA8" s="45">
        <f t="shared" ref="DA8:DA51" si="67">AVERAGE(CZ8,CZ8)</f>
        <v>80.821428571428569</v>
      </c>
      <c r="DB8" s="45">
        <f t="shared" ref="DB8:DB51" si="68">AVERAGE(CO8,T8,AF8,AR8,BD8,BP8,CB8)</f>
        <v>82.035714285714292</v>
      </c>
      <c r="DC8" s="45">
        <f t="shared" ref="DC8:DC51" si="69">AVERAGE(DB8,DB8)</f>
        <v>82.035714285714292</v>
      </c>
      <c r="DD8" s="45">
        <f t="shared" ref="DD8:DD51" si="70">AVERAGE(CQ8,V8,AH8,AT8,BF8,BR8,CD8)</f>
        <v>82.464285714285708</v>
      </c>
      <c r="DE8" s="45">
        <f t="shared" ref="DE8:DE51" si="71">AVERAGE(DD8,DD8)</f>
        <v>82.464285714285708</v>
      </c>
      <c r="DF8" s="45">
        <f t="shared" ref="DF8:DF51" si="72">AVERAGE(CS8,X8,AJ8,AV8,BH8,BT8,CF8)</f>
        <v>79.821428571428569</v>
      </c>
      <c r="DG8" s="45">
        <f t="shared" ref="DG8:DG51" si="73">AVERAGE(DF8,DF8)</f>
        <v>79.821428571428569</v>
      </c>
      <c r="DH8" s="45">
        <f t="shared" ref="DH8:DH51" si="74">AVERAGE(CV8,AA8,AM8,AY8,BK8,BW8,CI8)</f>
        <v>80.95</v>
      </c>
      <c r="DI8" s="47">
        <f t="shared" ref="DI8:DI51" si="75">RANK(DH8,$DH$7:$DH$51,0)</f>
        <v>29</v>
      </c>
    </row>
    <row r="9" spans="1:113" x14ac:dyDescent="0.25">
      <c r="A9" s="130">
        <v>3</v>
      </c>
      <c r="B9" s="79" t="s">
        <v>251</v>
      </c>
      <c r="C9" s="131" t="s">
        <v>119</v>
      </c>
      <c r="D9" s="36">
        <f>'Nilai Rapor 1-5 (Puluhan)'!G9</f>
        <v>92</v>
      </c>
      <c r="E9" s="36">
        <f t="shared" si="0"/>
        <v>92</v>
      </c>
      <c r="F9" s="36">
        <f>'Nilai Rapor 1-5 (Puluhan)'!H9</f>
        <v>93</v>
      </c>
      <c r="G9" s="36">
        <f t="shared" si="1"/>
        <v>93</v>
      </c>
      <c r="H9" s="36">
        <f>'Nilai Rapor 1-5 (Puluhan)'!I9</f>
        <v>91</v>
      </c>
      <c r="I9" s="36">
        <f t="shared" si="2"/>
        <v>91</v>
      </c>
      <c r="J9" s="36">
        <f>'Nilai Rapor 1-5 (Puluhan)'!J9</f>
        <v>93</v>
      </c>
      <c r="K9" s="36">
        <f t="shared" si="3"/>
        <v>93</v>
      </c>
      <c r="L9" s="36">
        <f>'Nilai Rapor 1-5 (Puluhan)'!K9</f>
        <v>94</v>
      </c>
      <c r="M9" s="36">
        <f t="shared" si="4"/>
        <v>94</v>
      </c>
      <c r="N9" s="64">
        <f t="shared" si="5"/>
        <v>463</v>
      </c>
      <c r="O9" s="65">
        <f t="shared" si="56"/>
        <v>92.6</v>
      </c>
      <c r="P9" s="36">
        <f>'Nilai Rapor 1-5 (Puluhan)'!W9</f>
        <v>93</v>
      </c>
      <c r="Q9" s="44">
        <f t="shared" si="7"/>
        <v>93</v>
      </c>
      <c r="R9" s="36">
        <f>'Nilai Rapor 1-5 (Puluhan)'!X9</f>
        <v>95</v>
      </c>
      <c r="S9" s="44">
        <f t="shared" si="8"/>
        <v>95</v>
      </c>
      <c r="T9" s="36">
        <f>'Nilai Rapor 1-5 (Puluhan)'!Y9</f>
        <v>93</v>
      </c>
      <c r="U9" s="44">
        <f t="shared" si="9"/>
        <v>93</v>
      </c>
      <c r="V9" s="36">
        <f>'Nilai Rapor 1-5 (Puluhan)'!Z9</f>
        <v>92</v>
      </c>
      <c r="W9" s="44">
        <f t="shared" si="10"/>
        <v>92</v>
      </c>
      <c r="X9" s="36">
        <f>'Nilai Rapor 1-5 (Puluhan)'!AA9</f>
        <v>93</v>
      </c>
      <c r="Y9" s="44">
        <f t="shared" si="11"/>
        <v>93</v>
      </c>
      <c r="Z9" s="64">
        <f t="shared" si="12"/>
        <v>466</v>
      </c>
      <c r="AA9" s="65">
        <f t="shared" si="57"/>
        <v>93.2</v>
      </c>
      <c r="AB9" s="36">
        <f>'Nilai Rapor 1-5 (Puluhan)'!AE9</f>
        <v>88</v>
      </c>
      <c r="AC9" s="44">
        <f t="shared" si="14"/>
        <v>88</v>
      </c>
      <c r="AD9" s="36">
        <f>'Nilai Rapor 1-5 (Puluhan)'!AF9</f>
        <v>90</v>
      </c>
      <c r="AE9" s="44">
        <f t="shared" si="15"/>
        <v>90</v>
      </c>
      <c r="AF9" s="36">
        <f>'Nilai Rapor 1-5 (Puluhan)'!AG9</f>
        <v>81</v>
      </c>
      <c r="AG9" s="44">
        <f t="shared" si="16"/>
        <v>81</v>
      </c>
      <c r="AH9" s="36">
        <f>'Nilai Rapor 1-5 (Puluhan)'!AH9</f>
        <v>81</v>
      </c>
      <c r="AI9" s="44">
        <f t="shared" si="17"/>
        <v>81</v>
      </c>
      <c r="AJ9" s="36">
        <f>'Nilai Rapor 1-5 (Puluhan)'!AI9</f>
        <v>86</v>
      </c>
      <c r="AK9" s="44">
        <f t="shared" si="18"/>
        <v>86</v>
      </c>
      <c r="AL9" s="64">
        <f t="shared" si="19"/>
        <v>426</v>
      </c>
      <c r="AM9" s="65">
        <f t="shared" si="58"/>
        <v>85.2</v>
      </c>
      <c r="AN9" s="36">
        <f>'Nilai Rapor 1-5 (Puluhan)'!AM9</f>
        <v>82</v>
      </c>
      <c r="AO9" s="44">
        <f t="shared" si="21"/>
        <v>82</v>
      </c>
      <c r="AP9" s="36">
        <f>'Nilai Rapor 1-5 (Puluhan)'!AN9</f>
        <v>84</v>
      </c>
      <c r="AQ9" s="44">
        <f t="shared" si="22"/>
        <v>84</v>
      </c>
      <c r="AR9" s="36">
        <f>'Nilai Rapor 1-5 (Puluhan)'!AO9</f>
        <v>83</v>
      </c>
      <c r="AS9" s="44">
        <f t="shared" si="23"/>
        <v>83</v>
      </c>
      <c r="AT9" s="36">
        <f>'Nilai Rapor 1-5 (Puluhan)'!AP9</f>
        <v>84</v>
      </c>
      <c r="AU9" s="44">
        <f t="shared" si="24"/>
        <v>84</v>
      </c>
      <c r="AV9" s="36">
        <f>'Nilai Rapor 1-5 (Puluhan)'!AQ9</f>
        <v>79</v>
      </c>
      <c r="AW9" s="44">
        <f t="shared" si="25"/>
        <v>79</v>
      </c>
      <c r="AX9" s="64">
        <f t="shared" si="26"/>
        <v>412</v>
      </c>
      <c r="AY9" s="65">
        <f t="shared" si="59"/>
        <v>82.4</v>
      </c>
      <c r="AZ9" s="36">
        <f>'Nilai Rapor 1-5 (Puluhan)'!AU9</f>
        <v>84</v>
      </c>
      <c r="BA9" s="44">
        <f t="shared" si="28"/>
        <v>84</v>
      </c>
      <c r="BB9" s="36">
        <f>'Nilai Rapor 1-5 (Puluhan)'!AV9</f>
        <v>85</v>
      </c>
      <c r="BC9" s="44">
        <f t="shared" si="29"/>
        <v>85</v>
      </c>
      <c r="BD9" s="36">
        <f>'Nilai Rapor 1-5 (Puluhan)'!AW9</f>
        <v>84</v>
      </c>
      <c r="BE9" s="44">
        <f t="shared" si="30"/>
        <v>84</v>
      </c>
      <c r="BF9" s="36">
        <f>'Nilai Rapor 1-5 (Puluhan)'!AX9</f>
        <v>89</v>
      </c>
      <c r="BG9" s="44">
        <f t="shared" si="31"/>
        <v>89</v>
      </c>
      <c r="BH9" s="36">
        <f>'Nilai Rapor 1-5 (Puluhan)'!AY9</f>
        <v>83</v>
      </c>
      <c r="BI9" s="44">
        <f t="shared" si="32"/>
        <v>83</v>
      </c>
      <c r="BJ9" s="64">
        <f t="shared" si="33"/>
        <v>425</v>
      </c>
      <c r="BK9" s="65">
        <f t="shared" si="60"/>
        <v>85</v>
      </c>
      <c r="BL9" s="36">
        <f>'Nilai Rapor 1-5 (Puluhan)'!BC9</f>
        <v>85</v>
      </c>
      <c r="BM9" s="44">
        <f t="shared" si="35"/>
        <v>85</v>
      </c>
      <c r="BN9" s="36">
        <f>'Nilai Rapor 1-5 (Puluhan)'!BD9</f>
        <v>87</v>
      </c>
      <c r="BO9" s="44">
        <f t="shared" si="36"/>
        <v>87</v>
      </c>
      <c r="BP9" s="36">
        <f>'Nilai Rapor 1-5 (Puluhan)'!BE9</f>
        <v>90</v>
      </c>
      <c r="BQ9" s="44">
        <f t="shared" si="37"/>
        <v>90</v>
      </c>
      <c r="BR9" s="36">
        <f>'Nilai Rapor 1-5 (Puluhan)'!BF9</f>
        <v>88</v>
      </c>
      <c r="BS9" s="44">
        <f t="shared" si="38"/>
        <v>88</v>
      </c>
      <c r="BT9" s="36">
        <f>'Nilai Rapor 1-5 (Puluhan)'!BG9</f>
        <v>87</v>
      </c>
      <c r="BU9" s="44">
        <f t="shared" si="39"/>
        <v>87</v>
      </c>
      <c r="BV9" s="64">
        <f t="shared" si="40"/>
        <v>437</v>
      </c>
      <c r="BW9" s="65">
        <f t="shared" si="61"/>
        <v>87.4</v>
      </c>
      <c r="BX9" s="36">
        <f>'Nilai Rapor 1-5 (Puluhan)'!BK9</f>
        <v>84</v>
      </c>
      <c r="BY9" s="44">
        <f t="shared" si="42"/>
        <v>84</v>
      </c>
      <c r="BZ9" s="36">
        <f>'Nilai Rapor 1-5 (Puluhan)'!BL9</f>
        <v>85</v>
      </c>
      <c r="CA9" s="44">
        <f t="shared" si="43"/>
        <v>85</v>
      </c>
      <c r="CB9" s="36">
        <f>'Nilai Rapor 1-5 (Puluhan)'!BM9</f>
        <v>86</v>
      </c>
      <c r="CC9" s="44">
        <f t="shared" si="44"/>
        <v>86</v>
      </c>
      <c r="CD9" s="36">
        <f>'Nilai Rapor 1-5 (Puluhan)'!BN9</f>
        <v>85</v>
      </c>
      <c r="CE9" s="44">
        <f t="shared" si="45"/>
        <v>85</v>
      </c>
      <c r="CF9" s="36">
        <f>'Nilai Rapor 1-5 (Puluhan)'!BO9</f>
        <v>86</v>
      </c>
      <c r="CG9" s="44">
        <f t="shared" si="46"/>
        <v>86</v>
      </c>
      <c r="CH9" s="64">
        <f t="shared" si="47"/>
        <v>426</v>
      </c>
      <c r="CI9" s="64">
        <f t="shared" si="62"/>
        <v>85.2</v>
      </c>
      <c r="CJ9" s="59"/>
      <c r="CK9" s="36">
        <f>'Nilai Rapor 1-5 (Puluhan)'!EG9</f>
        <v>91.5</v>
      </c>
      <c r="CL9" s="44">
        <f t="shared" si="49"/>
        <v>91.5</v>
      </c>
      <c r="CM9" s="36">
        <f>'Nilai Rapor 1-5 (Puluhan)'!EH9</f>
        <v>91.75</v>
      </c>
      <c r="CN9" s="44">
        <f t="shared" si="50"/>
        <v>91.75</v>
      </c>
      <c r="CO9" s="36">
        <f>'Nilai Rapor 1-5 (Puluhan)'!EI9</f>
        <v>91.75</v>
      </c>
      <c r="CP9" s="44">
        <f t="shared" si="51"/>
        <v>91.75</v>
      </c>
      <c r="CQ9" s="36">
        <f>'Nilai Rapor 1-5 (Puluhan)'!EJ9</f>
        <v>92.25</v>
      </c>
      <c r="CR9" s="44">
        <f t="shared" si="52"/>
        <v>92.25</v>
      </c>
      <c r="CS9" s="36">
        <f>'Nilai Rapor 1-5 (Puluhan)'!EK9</f>
        <v>92.75</v>
      </c>
      <c r="CT9" s="44">
        <f t="shared" si="53"/>
        <v>92.75</v>
      </c>
      <c r="CU9" s="36">
        <f t="shared" si="54"/>
        <v>460</v>
      </c>
      <c r="CV9" s="36">
        <f t="shared" si="63"/>
        <v>92</v>
      </c>
      <c r="CW9" s="59"/>
      <c r="CX9" s="45">
        <f t="shared" si="64"/>
        <v>86.785714285714292</v>
      </c>
      <c r="CY9" s="45">
        <f t="shared" si="65"/>
        <v>86.785714285714292</v>
      </c>
      <c r="CZ9" s="45">
        <f t="shared" si="66"/>
        <v>88.25</v>
      </c>
      <c r="DA9" s="45">
        <f t="shared" si="67"/>
        <v>88.25</v>
      </c>
      <c r="DB9" s="45">
        <f t="shared" si="68"/>
        <v>86.964285714285708</v>
      </c>
      <c r="DC9" s="45">
        <f t="shared" si="69"/>
        <v>86.964285714285708</v>
      </c>
      <c r="DD9" s="45">
        <f t="shared" si="70"/>
        <v>87.321428571428569</v>
      </c>
      <c r="DE9" s="45">
        <f t="shared" si="71"/>
        <v>87.321428571428569</v>
      </c>
      <c r="DF9" s="45">
        <f t="shared" si="72"/>
        <v>86.678571428571431</v>
      </c>
      <c r="DG9" s="45">
        <f t="shared" si="73"/>
        <v>86.678571428571431</v>
      </c>
      <c r="DH9" s="45">
        <f t="shared" si="74"/>
        <v>87.2</v>
      </c>
      <c r="DI9" s="47">
        <f t="shared" si="75"/>
        <v>4</v>
      </c>
    </row>
    <row r="10" spans="1:113" x14ac:dyDescent="0.25">
      <c r="A10" s="130">
        <v>4</v>
      </c>
      <c r="B10" s="79" t="s">
        <v>252</v>
      </c>
      <c r="C10" s="131" t="s">
        <v>120</v>
      </c>
      <c r="D10" s="36">
        <f>'Nilai Rapor 1-5 (Puluhan)'!G10</f>
        <v>95</v>
      </c>
      <c r="E10" s="36">
        <f t="shared" si="0"/>
        <v>95</v>
      </c>
      <c r="F10" s="36">
        <f>'Nilai Rapor 1-5 (Puluhan)'!H10</f>
        <v>90</v>
      </c>
      <c r="G10" s="36">
        <f t="shared" si="1"/>
        <v>90</v>
      </c>
      <c r="H10" s="36">
        <f>'Nilai Rapor 1-5 (Puluhan)'!I10</f>
        <v>93</v>
      </c>
      <c r="I10" s="36">
        <f t="shared" si="2"/>
        <v>93</v>
      </c>
      <c r="J10" s="36">
        <f>'Nilai Rapor 1-5 (Puluhan)'!J10</f>
        <v>95</v>
      </c>
      <c r="K10" s="36">
        <f t="shared" si="3"/>
        <v>95</v>
      </c>
      <c r="L10" s="36">
        <f>'Nilai Rapor 1-5 (Puluhan)'!K10</f>
        <v>93</v>
      </c>
      <c r="M10" s="36">
        <f t="shared" si="4"/>
        <v>93</v>
      </c>
      <c r="N10" s="64">
        <f t="shared" si="5"/>
        <v>466</v>
      </c>
      <c r="O10" s="65">
        <f t="shared" si="56"/>
        <v>93.2</v>
      </c>
      <c r="P10" s="36">
        <f>'Nilai Rapor 1-5 (Puluhan)'!W10</f>
        <v>92</v>
      </c>
      <c r="Q10" s="44">
        <f t="shared" si="7"/>
        <v>92</v>
      </c>
      <c r="R10" s="36">
        <f>'Nilai Rapor 1-5 (Puluhan)'!X10</f>
        <v>94</v>
      </c>
      <c r="S10" s="44">
        <f t="shared" si="8"/>
        <v>94</v>
      </c>
      <c r="T10" s="36">
        <f>'Nilai Rapor 1-5 (Puluhan)'!Y10</f>
        <v>91</v>
      </c>
      <c r="U10" s="44">
        <f t="shared" si="9"/>
        <v>91</v>
      </c>
      <c r="V10" s="36">
        <f>'Nilai Rapor 1-5 (Puluhan)'!Z10</f>
        <v>93</v>
      </c>
      <c r="W10" s="44">
        <f t="shared" si="10"/>
        <v>93</v>
      </c>
      <c r="X10" s="36">
        <f>'Nilai Rapor 1-5 (Puluhan)'!AA10</f>
        <v>92</v>
      </c>
      <c r="Y10" s="44">
        <f t="shared" si="11"/>
        <v>92</v>
      </c>
      <c r="Z10" s="64">
        <f t="shared" si="12"/>
        <v>462</v>
      </c>
      <c r="AA10" s="65">
        <f t="shared" si="57"/>
        <v>92.4</v>
      </c>
      <c r="AB10" s="36">
        <f>'Nilai Rapor 1-5 (Puluhan)'!AE10</f>
        <v>87</v>
      </c>
      <c r="AC10" s="44">
        <f t="shared" si="14"/>
        <v>87</v>
      </c>
      <c r="AD10" s="36">
        <f>'Nilai Rapor 1-5 (Puluhan)'!AF10</f>
        <v>89</v>
      </c>
      <c r="AE10" s="44">
        <f t="shared" si="15"/>
        <v>89</v>
      </c>
      <c r="AF10" s="36">
        <f>'Nilai Rapor 1-5 (Puluhan)'!AG10</f>
        <v>82</v>
      </c>
      <c r="AG10" s="44">
        <f t="shared" si="16"/>
        <v>82</v>
      </c>
      <c r="AH10" s="36">
        <f>'Nilai Rapor 1-5 (Puluhan)'!AH10</f>
        <v>78</v>
      </c>
      <c r="AI10" s="44">
        <f t="shared" si="17"/>
        <v>78</v>
      </c>
      <c r="AJ10" s="36">
        <f>'Nilai Rapor 1-5 (Puluhan)'!AI10</f>
        <v>82</v>
      </c>
      <c r="AK10" s="44">
        <f t="shared" si="18"/>
        <v>82</v>
      </c>
      <c r="AL10" s="64">
        <f t="shared" si="19"/>
        <v>418</v>
      </c>
      <c r="AM10" s="65">
        <f t="shared" si="58"/>
        <v>83.6</v>
      </c>
      <c r="AN10" s="36">
        <f>'Nilai Rapor 1-5 (Puluhan)'!AM10</f>
        <v>84</v>
      </c>
      <c r="AO10" s="44">
        <f t="shared" si="21"/>
        <v>84</v>
      </c>
      <c r="AP10" s="36">
        <f>'Nilai Rapor 1-5 (Puluhan)'!AN10</f>
        <v>83</v>
      </c>
      <c r="AQ10" s="44">
        <f t="shared" si="22"/>
        <v>83</v>
      </c>
      <c r="AR10" s="36">
        <f>'Nilai Rapor 1-5 (Puluhan)'!AO10</f>
        <v>82</v>
      </c>
      <c r="AS10" s="44">
        <f t="shared" si="23"/>
        <v>82</v>
      </c>
      <c r="AT10" s="36">
        <f>'Nilai Rapor 1-5 (Puluhan)'!AP10</f>
        <v>82</v>
      </c>
      <c r="AU10" s="44">
        <f t="shared" si="24"/>
        <v>82</v>
      </c>
      <c r="AV10" s="36">
        <f>'Nilai Rapor 1-5 (Puluhan)'!AQ10</f>
        <v>78</v>
      </c>
      <c r="AW10" s="44">
        <f t="shared" si="25"/>
        <v>78</v>
      </c>
      <c r="AX10" s="64">
        <f t="shared" si="26"/>
        <v>409</v>
      </c>
      <c r="AY10" s="65">
        <f t="shared" si="59"/>
        <v>81.8</v>
      </c>
      <c r="AZ10" s="36">
        <f>'Nilai Rapor 1-5 (Puluhan)'!AU10</f>
        <v>88</v>
      </c>
      <c r="BA10" s="44">
        <f t="shared" si="28"/>
        <v>88</v>
      </c>
      <c r="BB10" s="36">
        <f>'Nilai Rapor 1-5 (Puluhan)'!AV10</f>
        <v>87</v>
      </c>
      <c r="BC10" s="44">
        <f t="shared" si="29"/>
        <v>87</v>
      </c>
      <c r="BD10" s="36">
        <f>'Nilai Rapor 1-5 (Puluhan)'!AW10</f>
        <v>83</v>
      </c>
      <c r="BE10" s="44">
        <f t="shared" si="30"/>
        <v>83</v>
      </c>
      <c r="BF10" s="36">
        <f>'Nilai Rapor 1-5 (Puluhan)'!AX10</f>
        <v>88</v>
      </c>
      <c r="BG10" s="44">
        <f t="shared" si="31"/>
        <v>88</v>
      </c>
      <c r="BH10" s="36">
        <f>'Nilai Rapor 1-5 (Puluhan)'!AY10</f>
        <v>81</v>
      </c>
      <c r="BI10" s="44">
        <f t="shared" si="32"/>
        <v>81</v>
      </c>
      <c r="BJ10" s="64">
        <f t="shared" si="33"/>
        <v>427</v>
      </c>
      <c r="BK10" s="65">
        <f t="shared" si="60"/>
        <v>85.4</v>
      </c>
      <c r="BL10" s="36">
        <f>'Nilai Rapor 1-5 (Puluhan)'!BC10</f>
        <v>89</v>
      </c>
      <c r="BM10" s="44">
        <f t="shared" si="35"/>
        <v>89</v>
      </c>
      <c r="BN10" s="36">
        <f>'Nilai Rapor 1-5 (Puluhan)'!BD10</f>
        <v>90</v>
      </c>
      <c r="BO10" s="44">
        <f t="shared" si="36"/>
        <v>90</v>
      </c>
      <c r="BP10" s="36">
        <f>'Nilai Rapor 1-5 (Puluhan)'!BE10</f>
        <v>88</v>
      </c>
      <c r="BQ10" s="44">
        <f t="shared" si="37"/>
        <v>88</v>
      </c>
      <c r="BR10" s="36">
        <f>'Nilai Rapor 1-5 (Puluhan)'!BF10</f>
        <v>83</v>
      </c>
      <c r="BS10" s="44">
        <f t="shared" si="38"/>
        <v>83</v>
      </c>
      <c r="BT10" s="36">
        <f>'Nilai Rapor 1-5 (Puluhan)'!BG10</f>
        <v>85</v>
      </c>
      <c r="BU10" s="44">
        <f t="shared" si="39"/>
        <v>85</v>
      </c>
      <c r="BV10" s="64">
        <f t="shared" si="40"/>
        <v>435</v>
      </c>
      <c r="BW10" s="65">
        <f t="shared" si="61"/>
        <v>87</v>
      </c>
      <c r="BX10" s="36">
        <f>'Nilai Rapor 1-5 (Puluhan)'!BK10</f>
        <v>88</v>
      </c>
      <c r="BY10" s="44">
        <f t="shared" si="42"/>
        <v>88</v>
      </c>
      <c r="BZ10" s="36">
        <f>'Nilai Rapor 1-5 (Puluhan)'!BL10</f>
        <v>89</v>
      </c>
      <c r="CA10" s="44">
        <f t="shared" si="43"/>
        <v>89</v>
      </c>
      <c r="CB10" s="36">
        <f>'Nilai Rapor 1-5 (Puluhan)'!BM10</f>
        <v>88</v>
      </c>
      <c r="CC10" s="44">
        <f t="shared" si="44"/>
        <v>88</v>
      </c>
      <c r="CD10" s="36">
        <f>'Nilai Rapor 1-5 (Puluhan)'!BN10</f>
        <v>85</v>
      </c>
      <c r="CE10" s="44">
        <f t="shared" si="45"/>
        <v>85</v>
      </c>
      <c r="CF10" s="36">
        <f>'Nilai Rapor 1-5 (Puluhan)'!BO10</f>
        <v>83</v>
      </c>
      <c r="CG10" s="44">
        <f t="shared" si="46"/>
        <v>83</v>
      </c>
      <c r="CH10" s="64">
        <f t="shared" si="47"/>
        <v>433</v>
      </c>
      <c r="CI10" s="64">
        <f t="shared" si="62"/>
        <v>86.6</v>
      </c>
      <c r="CJ10" s="59"/>
      <c r="CK10" s="36">
        <f>'Nilai Rapor 1-5 (Puluhan)'!EG10</f>
        <v>91.5</v>
      </c>
      <c r="CL10" s="44">
        <f t="shared" si="49"/>
        <v>91.5</v>
      </c>
      <c r="CM10" s="36">
        <f>'Nilai Rapor 1-5 (Puluhan)'!EH10</f>
        <v>92</v>
      </c>
      <c r="CN10" s="44">
        <f t="shared" si="50"/>
        <v>92</v>
      </c>
      <c r="CO10" s="36">
        <f>'Nilai Rapor 1-5 (Puluhan)'!EI10</f>
        <v>93.25</v>
      </c>
      <c r="CP10" s="44">
        <f t="shared" si="51"/>
        <v>93.25</v>
      </c>
      <c r="CQ10" s="36">
        <f>'Nilai Rapor 1-5 (Puluhan)'!EJ10</f>
        <v>92.75</v>
      </c>
      <c r="CR10" s="44">
        <f t="shared" si="52"/>
        <v>92.75</v>
      </c>
      <c r="CS10" s="36">
        <f>'Nilai Rapor 1-5 (Puluhan)'!EK10</f>
        <v>91.5</v>
      </c>
      <c r="CT10" s="44">
        <f t="shared" si="53"/>
        <v>91.5</v>
      </c>
      <c r="CU10" s="36">
        <f t="shared" si="54"/>
        <v>461</v>
      </c>
      <c r="CV10" s="36">
        <f t="shared" si="63"/>
        <v>92.2</v>
      </c>
      <c r="CW10" s="59"/>
      <c r="CX10" s="45">
        <f t="shared" si="64"/>
        <v>88.5</v>
      </c>
      <c r="CY10" s="45">
        <f t="shared" si="65"/>
        <v>88.5</v>
      </c>
      <c r="CZ10" s="45">
        <f t="shared" si="66"/>
        <v>89.142857142857139</v>
      </c>
      <c r="DA10" s="45">
        <f t="shared" si="67"/>
        <v>89.142857142857139</v>
      </c>
      <c r="DB10" s="45">
        <f t="shared" si="68"/>
        <v>86.75</v>
      </c>
      <c r="DC10" s="45">
        <f t="shared" si="69"/>
        <v>86.75</v>
      </c>
      <c r="DD10" s="45">
        <f t="shared" si="70"/>
        <v>85.964285714285708</v>
      </c>
      <c r="DE10" s="45">
        <f t="shared" si="71"/>
        <v>85.964285714285708</v>
      </c>
      <c r="DF10" s="45">
        <f t="shared" si="72"/>
        <v>84.642857142857139</v>
      </c>
      <c r="DG10" s="45">
        <f t="shared" si="73"/>
        <v>84.642857142857139</v>
      </c>
      <c r="DH10" s="45">
        <f t="shared" si="74"/>
        <v>87.000000000000014</v>
      </c>
      <c r="DI10" s="47">
        <f t="shared" si="75"/>
        <v>7</v>
      </c>
    </row>
    <row r="11" spans="1:113" x14ac:dyDescent="0.25">
      <c r="A11" s="130">
        <v>5</v>
      </c>
      <c r="B11" s="79" t="s">
        <v>253</v>
      </c>
      <c r="C11" s="131" t="s">
        <v>121</v>
      </c>
      <c r="D11" s="36">
        <f>'Nilai Rapor 1-5 (Puluhan)'!G11</f>
        <v>86</v>
      </c>
      <c r="E11" s="36">
        <f t="shared" si="0"/>
        <v>86</v>
      </c>
      <c r="F11" s="36">
        <f>'Nilai Rapor 1-5 (Puluhan)'!H11</f>
        <v>83</v>
      </c>
      <c r="G11" s="36">
        <f t="shared" si="1"/>
        <v>83</v>
      </c>
      <c r="H11" s="36">
        <f>'Nilai Rapor 1-5 (Puluhan)'!I11</f>
        <v>81</v>
      </c>
      <c r="I11" s="36">
        <f t="shared" si="2"/>
        <v>81</v>
      </c>
      <c r="J11" s="36">
        <f>'Nilai Rapor 1-5 (Puluhan)'!J11</f>
        <v>81</v>
      </c>
      <c r="K11" s="36">
        <f t="shared" si="3"/>
        <v>81</v>
      </c>
      <c r="L11" s="36">
        <f>'Nilai Rapor 1-5 (Puluhan)'!K11</f>
        <v>80</v>
      </c>
      <c r="M11" s="36">
        <f t="shared" si="4"/>
        <v>80</v>
      </c>
      <c r="N11" s="64">
        <f t="shared" si="5"/>
        <v>411</v>
      </c>
      <c r="O11" s="65">
        <f t="shared" si="56"/>
        <v>82.2</v>
      </c>
      <c r="P11" s="36">
        <f>'Nilai Rapor 1-5 (Puluhan)'!W11</f>
        <v>76</v>
      </c>
      <c r="Q11" s="44">
        <f t="shared" si="7"/>
        <v>76</v>
      </c>
      <c r="R11" s="36">
        <f>'Nilai Rapor 1-5 (Puluhan)'!X11</f>
        <v>75</v>
      </c>
      <c r="S11" s="44">
        <f t="shared" si="8"/>
        <v>75</v>
      </c>
      <c r="T11" s="36">
        <f>'Nilai Rapor 1-5 (Puluhan)'!Y11</f>
        <v>82</v>
      </c>
      <c r="U11" s="44">
        <f t="shared" si="9"/>
        <v>82</v>
      </c>
      <c r="V11" s="36">
        <f>'Nilai Rapor 1-5 (Puluhan)'!Z11</f>
        <v>82</v>
      </c>
      <c r="W11" s="44">
        <f t="shared" si="10"/>
        <v>82</v>
      </c>
      <c r="X11" s="36">
        <f>'Nilai Rapor 1-5 (Puluhan)'!AA11</f>
        <v>84</v>
      </c>
      <c r="Y11" s="44">
        <f t="shared" si="11"/>
        <v>84</v>
      </c>
      <c r="Z11" s="64">
        <f t="shared" si="12"/>
        <v>399</v>
      </c>
      <c r="AA11" s="65">
        <f t="shared" si="57"/>
        <v>79.8</v>
      </c>
      <c r="AB11" s="36">
        <f>'Nilai Rapor 1-5 (Puluhan)'!AE11</f>
        <v>79</v>
      </c>
      <c r="AC11" s="44">
        <f t="shared" si="14"/>
        <v>79</v>
      </c>
      <c r="AD11" s="36">
        <f>'Nilai Rapor 1-5 (Puluhan)'!AF11</f>
        <v>85</v>
      </c>
      <c r="AE11" s="44">
        <f t="shared" si="15"/>
        <v>85</v>
      </c>
      <c r="AF11" s="36">
        <f>'Nilai Rapor 1-5 (Puluhan)'!AG11</f>
        <v>77</v>
      </c>
      <c r="AG11" s="44">
        <f t="shared" si="16"/>
        <v>77</v>
      </c>
      <c r="AH11" s="36">
        <f>'Nilai Rapor 1-5 (Puluhan)'!AH11</f>
        <v>76</v>
      </c>
      <c r="AI11" s="44">
        <f t="shared" si="17"/>
        <v>76</v>
      </c>
      <c r="AJ11" s="36">
        <f>'Nilai Rapor 1-5 (Puluhan)'!AI11</f>
        <v>76</v>
      </c>
      <c r="AK11" s="44">
        <f t="shared" si="18"/>
        <v>76</v>
      </c>
      <c r="AL11" s="64">
        <f t="shared" si="19"/>
        <v>393</v>
      </c>
      <c r="AM11" s="65">
        <f t="shared" si="58"/>
        <v>78.599999999999994</v>
      </c>
      <c r="AN11" s="36">
        <f>'Nilai Rapor 1-5 (Puluhan)'!AM11</f>
        <v>74</v>
      </c>
      <c r="AO11" s="44">
        <f t="shared" si="21"/>
        <v>74</v>
      </c>
      <c r="AP11" s="36">
        <f>'Nilai Rapor 1-5 (Puluhan)'!AN11</f>
        <v>74</v>
      </c>
      <c r="AQ11" s="44">
        <f t="shared" si="22"/>
        <v>74</v>
      </c>
      <c r="AR11" s="36">
        <f>'Nilai Rapor 1-5 (Puluhan)'!AO11</f>
        <v>80</v>
      </c>
      <c r="AS11" s="44">
        <f t="shared" si="23"/>
        <v>80</v>
      </c>
      <c r="AT11" s="36">
        <f>'Nilai Rapor 1-5 (Puluhan)'!AP11</f>
        <v>84</v>
      </c>
      <c r="AU11" s="44">
        <f t="shared" si="24"/>
        <v>84</v>
      </c>
      <c r="AV11" s="36">
        <f>'Nilai Rapor 1-5 (Puluhan)'!AQ11</f>
        <v>76</v>
      </c>
      <c r="AW11" s="44">
        <f t="shared" si="25"/>
        <v>76</v>
      </c>
      <c r="AX11" s="64">
        <f t="shared" si="26"/>
        <v>388</v>
      </c>
      <c r="AY11" s="65">
        <f t="shared" si="59"/>
        <v>77.599999999999994</v>
      </c>
      <c r="AZ11" s="36">
        <f>'Nilai Rapor 1-5 (Puluhan)'!AU11</f>
        <v>74</v>
      </c>
      <c r="BA11" s="44">
        <f t="shared" si="28"/>
        <v>74</v>
      </c>
      <c r="BB11" s="36">
        <f>'Nilai Rapor 1-5 (Puluhan)'!AV11</f>
        <v>81</v>
      </c>
      <c r="BC11" s="44">
        <f t="shared" si="29"/>
        <v>81</v>
      </c>
      <c r="BD11" s="36">
        <f>'Nilai Rapor 1-5 (Puluhan)'!AW11</f>
        <v>79</v>
      </c>
      <c r="BE11" s="44">
        <f t="shared" si="30"/>
        <v>79</v>
      </c>
      <c r="BF11" s="36">
        <f>'Nilai Rapor 1-5 (Puluhan)'!AX11</f>
        <v>83</v>
      </c>
      <c r="BG11" s="44">
        <f t="shared" si="31"/>
        <v>83</v>
      </c>
      <c r="BH11" s="36">
        <f>'Nilai Rapor 1-5 (Puluhan)'!AY11</f>
        <v>78</v>
      </c>
      <c r="BI11" s="44">
        <f t="shared" si="32"/>
        <v>78</v>
      </c>
      <c r="BJ11" s="64">
        <f t="shared" si="33"/>
        <v>395</v>
      </c>
      <c r="BK11" s="65">
        <f t="shared" si="60"/>
        <v>79</v>
      </c>
      <c r="BL11" s="36">
        <f>'Nilai Rapor 1-5 (Puluhan)'!BC11</f>
        <v>77</v>
      </c>
      <c r="BM11" s="44">
        <f t="shared" si="35"/>
        <v>77</v>
      </c>
      <c r="BN11" s="36">
        <f>'Nilai Rapor 1-5 (Puluhan)'!BD11</f>
        <v>81</v>
      </c>
      <c r="BO11" s="44">
        <f t="shared" si="36"/>
        <v>81</v>
      </c>
      <c r="BP11" s="36">
        <f>'Nilai Rapor 1-5 (Puluhan)'!BE11</f>
        <v>84</v>
      </c>
      <c r="BQ11" s="44">
        <f t="shared" si="37"/>
        <v>84</v>
      </c>
      <c r="BR11" s="36">
        <f>'Nilai Rapor 1-5 (Puluhan)'!BF11</f>
        <v>81</v>
      </c>
      <c r="BS11" s="44">
        <f t="shared" si="38"/>
        <v>81</v>
      </c>
      <c r="BT11" s="36">
        <f>'Nilai Rapor 1-5 (Puluhan)'!BG11</f>
        <v>80</v>
      </c>
      <c r="BU11" s="44">
        <f t="shared" si="39"/>
        <v>80</v>
      </c>
      <c r="BV11" s="64">
        <f t="shared" si="40"/>
        <v>403</v>
      </c>
      <c r="BW11" s="65">
        <f t="shared" si="61"/>
        <v>80.599999999999994</v>
      </c>
      <c r="BX11" s="36">
        <f>'Nilai Rapor 1-5 (Puluhan)'!BK11</f>
        <v>76</v>
      </c>
      <c r="BY11" s="44">
        <f t="shared" si="42"/>
        <v>76</v>
      </c>
      <c r="BZ11" s="36">
        <f>'Nilai Rapor 1-5 (Puluhan)'!BL11</f>
        <v>77</v>
      </c>
      <c r="CA11" s="44">
        <f t="shared" si="43"/>
        <v>77</v>
      </c>
      <c r="CB11" s="36">
        <f>'Nilai Rapor 1-5 (Puluhan)'!BM11</f>
        <v>85</v>
      </c>
      <c r="CC11" s="44">
        <f t="shared" si="44"/>
        <v>85</v>
      </c>
      <c r="CD11" s="36">
        <f>'Nilai Rapor 1-5 (Puluhan)'!BN11</f>
        <v>80</v>
      </c>
      <c r="CE11" s="44">
        <f t="shared" si="45"/>
        <v>80</v>
      </c>
      <c r="CF11" s="36">
        <f>'Nilai Rapor 1-5 (Puluhan)'!BO11</f>
        <v>78</v>
      </c>
      <c r="CG11" s="44">
        <f t="shared" si="46"/>
        <v>78</v>
      </c>
      <c r="CH11" s="64">
        <f t="shared" si="47"/>
        <v>396</v>
      </c>
      <c r="CI11" s="64">
        <f t="shared" si="62"/>
        <v>79.2</v>
      </c>
      <c r="CJ11" s="59"/>
      <c r="CK11" s="36">
        <f>'Nilai Rapor 1-5 (Puluhan)'!EG11</f>
        <v>83.5</v>
      </c>
      <c r="CL11" s="44">
        <f t="shared" si="49"/>
        <v>83.5</v>
      </c>
      <c r="CM11" s="36">
        <f>'Nilai Rapor 1-5 (Puluhan)'!EH11</f>
        <v>80.5</v>
      </c>
      <c r="CN11" s="44">
        <f t="shared" si="50"/>
        <v>80.5</v>
      </c>
      <c r="CO11" s="36">
        <f>'Nilai Rapor 1-5 (Puluhan)'!EI11</f>
        <v>82.75</v>
      </c>
      <c r="CP11" s="44">
        <f t="shared" si="51"/>
        <v>82.75</v>
      </c>
      <c r="CQ11" s="36">
        <f>'Nilai Rapor 1-5 (Puluhan)'!EJ11</f>
        <v>81</v>
      </c>
      <c r="CR11" s="44">
        <f t="shared" si="52"/>
        <v>81</v>
      </c>
      <c r="CS11" s="36">
        <f>'Nilai Rapor 1-5 (Puluhan)'!EK11</f>
        <v>81</v>
      </c>
      <c r="CT11" s="44">
        <f t="shared" si="53"/>
        <v>81</v>
      </c>
      <c r="CU11" s="36">
        <f t="shared" si="54"/>
        <v>408.75</v>
      </c>
      <c r="CV11" s="36">
        <f t="shared" si="63"/>
        <v>81.75</v>
      </c>
      <c r="CW11" s="59"/>
      <c r="CX11" s="45">
        <f t="shared" si="64"/>
        <v>77.071428571428569</v>
      </c>
      <c r="CY11" s="45">
        <f t="shared" si="65"/>
        <v>77.071428571428569</v>
      </c>
      <c r="CZ11" s="45">
        <f t="shared" si="66"/>
        <v>79.071428571428569</v>
      </c>
      <c r="DA11" s="45">
        <f t="shared" si="67"/>
        <v>79.071428571428569</v>
      </c>
      <c r="DB11" s="45">
        <f t="shared" si="68"/>
        <v>81.392857142857139</v>
      </c>
      <c r="DC11" s="45">
        <f t="shared" si="69"/>
        <v>81.392857142857139</v>
      </c>
      <c r="DD11" s="45">
        <f t="shared" si="70"/>
        <v>81</v>
      </c>
      <c r="DE11" s="45">
        <f t="shared" si="71"/>
        <v>81</v>
      </c>
      <c r="DF11" s="45">
        <f t="shared" si="72"/>
        <v>79</v>
      </c>
      <c r="DG11" s="45">
        <f t="shared" si="73"/>
        <v>79</v>
      </c>
      <c r="DH11" s="45">
        <f t="shared" si="74"/>
        <v>79.507142857142867</v>
      </c>
      <c r="DI11" s="47">
        <f t="shared" si="75"/>
        <v>36</v>
      </c>
    </row>
    <row r="12" spans="1:113" x14ac:dyDescent="0.25">
      <c r="A12" s="130">
        <v>6</v>
      </c>
      <c r="B12" s="79" t="s">
        <v>254</v>
      </c>
      <c r="C12" s="131" t="s">
        <v>122</v>
      </c>
      <c r="D12" s="36">
        <f>'Nilai Rapor 1-5 (Puluhan)'!G12</f>
        <v>97</v>
      </c>
      <c r="E12" s="36">
        <f t="shared" si="0"/>
        <v>97</v>
      </c>
      <c r="F12" s="36">
        <f>'Nilai Rapor 1-5 (Puluhan)'!H12</f>
        <v>95</v>
      </c>
      <c r="G12" s="36">
        <f t="shared" si="1"/>
        <v>95</v>
      </c>
      <c r="H12" s="36">
        <f>'Nilai Rapor 1-5 (Puluhan)'!I12</f>
        <v>92</v>
      </c>
      <c r="I12" s="36">
        <f t="shared" si="2"/>
        <v>92</v>
      </c>
      <c r="J12" s="36">
        <f>'Nilai Rapor 1-5 (Puluhan)'!J12</f>
        <v>94</v>
      </c>
      <c r="K12" s="36">
        <f t="shared" si="3"/>
        <v>94</v>
      </c>
      <c r="L12" s="36">
        <f>'Nilai Rapor 1-5 (Puluhan)'!K12</f>
        <v>95</v>
      </c>
      <c r="M12" s="36">
        <f t="shared" si="4"/>
        <v>95</v>
      </c>
      <c r="N12" s="64">
        <f t="shared" si="5"/>
        <v>473</v>
      </c>
      <c r="O12" s="65">
        <f t="shared" si="56"/>
        <v>94.6</v>
      </c>
      <c r="P12" s="36">
        <f>'Nilai Rapor 1-5 (Puluhan)'!W12</f>
        <v>94</v>
      </c>
      <c r="Q12" s="44">
        <f t="shared" si="7"/>
        <v>94</v>
      </c>
      <c r="R12" s="36">
        <f>'Nilai Rapor 1-5 (Puluhan)'!X12</f>
        <v>93</v>
      </c>
      <c r="S12" s="44">
        <f t="shared" si="8"/>
        <v>93</v>
      </c>
      <c r="T12" s="36">
        <f>'Nilai Rapor 1-5 (Puluhan)'!Y12</f>
        <v>95</v>
      </c>
      <c r="U12" s="44">
        <f t="shared" si="9"/>
        <v>95</v>
      </c>
      <c r="V12" s="36">
        <f>'Nilai Rapor 1-5 (Puluhan)'!Z12</f>
        <v>96</v>
      </c>
      <c r="W12" s="44">
        <f t="shared" si="10"/>
        <v>96</v>
      </c>
      <c r="X12" s="36">
        <f>'Nilai Rapor 1-5 (Puluhan)'!AA12</f>
        <v>94</v>
      </c>
      <c r="Y12" s="44">
        <f t="shared" si="11"/>
        <v>94</v>
      </c>
      <c r="Z12" s="64">
        <f t="shared" si="12"/>
        <v>472</v>
      </c>
      <c r="AA12" s="65">
        <f t="shared" si="57"/>
        <v>94.4</v>
      </c>
      <c r="AB12" s="36">
        <f>'Nilai Rapor 1-5 (Puluhan)'!AE12</f>
        <v>91</v>
      </c>
      <c r="AC12" s="44">
        <f t="shared" si="14"/>
        <v>91</v>
      </c>
      <c r="AD12" s="36">
        <f>'Nilai Rapor 1-5 (Puluhan)'!AF12</f>
        <v>93</v>
      </c>
      <c r="AE12" s="44">
        <f t="shared" si="15"/>
        <v>93</v>
      </c>
      <c r="AF12" s="36">
        <f>'Nilai Rapor 1-5 (Puluhan)'!AG12</f>
        <v>87</v>
      </c>
      <c r="AG12" s="44">
        <f t="shared" si="16"/>
        <v>87</v>
      </c>
      <c r="AH12" s="36">
        <f>'Nilai Rapor 1-5 (Puluhan)'!AH12</f>
        <v>84</v>
      </c>
      <c r="AI12" s="44">
        <f t="shared" si="17"/>
        <v>84</v>
      </c>
      <c r="AJ12" s="36">
        <f>'Nilai Rapor 1-5 (Puluhan)'!AI12</f>
        <v>86</v>
      </c>
      <c r="AK12" s="44">
        <f t="shared" si="18"/>
        <v>86</v>
      </c>
      <c r="AL12" s="64">
        <f t="shared" si="19"/>
        <v>441</v>
      </c>
      <c r="AM12" s="65">
        <f t="shared" si="58"/>
        <v>88.2</v>
      </c>
      <c r="AN12" s="36">
        <f>'Nilai Rapor 1-5 (Puluhan)'!AM12</f>
        <v>85</v>
      </c>
      <c r="AO12" s="44">
        <f t="shared" si="21"/>
        <v>85</v>
      </c>
      <c r="AP12" s="36">
        <f>'Nilai Rapor 1-5 (Puluhan)'!AN12</f>
        <v>83</v>
      </c>
      <c r="AQ12" s="44">
        <f t="shared" si="22"/>
        <v>83</v>
      </c>
      <c r="AR12" s="36">
        <f>'Nilai Rapor 1-5 (Puluhan)'!AO12</f>
        <v>83</v>
      </c>
      <c r="AS12" s="44">
        <f t="shared" si="23"/>
        <v>83</v>
      </c>
      <c r="AT12" s="36">
        <f>'Nilai Rapor 1-5 (Puluhan)'!AP12</f>
        <v>84</v>
      </c>
      <c r="AU12" s="44">
        <f t="shared" si="24"/>
        <v>84</v>
      </c>
      <c r="AV12" s="36">
        <f>'Nilai Rapor 1-5 (Puluhan)'!AQ12</f>
        <v>83</v>
      </c>
      <c r="AW12" s="44">
        <f t="shared" si="25"/>
        <v>83</v>
      </c>
      <c r="AX12" s="64">
        <f t="shared" si="26"/>
        <v>418</v>
      </c>
      <c r="AY12" s="65">
        <f t="shared" si="59"/>
        <v>83.6</v>
      </c>
      <c r="AZ12" s="36">
        <f>'Nilai Rapor 1-5 (Puluhan)'!AU12</f>
        <v>94</v>
      </c>
      <c r="BA12" s="44">
        <f t="shared" si="28"/>
        <v>94</v>
      </c>
      <c r="BB12" s="36">
        <f>'Nilai Rapor 1-5 (Puluhan)'!AV12</f>
        <v>90</v>
      </c>
      <c r="BC12" s="44">
        <f t="shared" si="29"/>
        <v>90</v>
      </c>
      <c r="BD12" s="36">
        <f>'Nilai Rapor 1-5 (Puluhan)'!AW12</f>
        <v>86</v>
      </c>
      <c r="BE12" s="44">
        <f t="shared" si="30"/>
        <v>86</v>
      </c>
      <c r="BF12" s="36">
        <f>'Nilai Rapor 1-5 (Puluhan)'!AX12</f>
        <v>91</v>
      </c>
      <c r="BG12" s="44">
        <f t="shared" si="31"/>
        <v>91</v>
      </c>
      <c r="BH12" s="36">
        <f>'Nilai Rapor 1-5 (Puluhan)'!AY12</f>
        <v>84</v>
      </c>
      <c r="BI12" s="44">
        <f t="shared" si="32"/>
        <v>84</v>
      </c>
      <c r="BJ12" s="64">
        <f t="shared" si="33"/>
        <v>445</v>
      </c>
      <c r="BK12" s="65">
        <f t="shared" si="60"/>
        <v>89</v>
      </c>
      <c r="BL12" s="36">
        <f>'Nilai Rapor 1-5 (Puluhan)'!BC12</f>
        <v>91</v>
      </c>
      <c r="BM12" s="44">
        <f t="shared" si="35"/>
        <v>91</v>
      </c>
      <c r="BN12" s="36">
        <f>'Nilai Rapor 1-5 (Puluhan)'!BD12</f>
        <v>93</v>
      </c>
      <c r="BO12" s="44">
        <f t="shared" si="36"/>
        <v>93</v>
      </c>
      <c r="BP12" s="36">
        <f>'Nilai Rapor 1-5 (Puluhan)'!BE12</f>
        <v>96</v>
      </c>
      <c r="BQ12" s="44">
        <f t="shared" si="37"/>
        <v>96</v>
      </c>
      <c r="BR12" s="36">
        <f>'Nilai Rapor 1-5 (Puluhan)'!BF12</f>
        <v>95</v>
      </c>
      <c r="BS12" s="44">
        <f t="shared" si="38"/>
        <v>95</v>
      </c>
      <c r="BT12" s="36">
        <f>'Nilai Rapor 1-5 (Puluhan)'!BG12</f>
        <v>88</v>
      </c>
      <c r="BU12" s="44">
        <f t="shared" si="39"/>
        <v>88</v>
      </c>
      <c r="BV12" s="64">
        <f t="shared" si="40"/>
        <v>463</v>
      </c>
      <c r="BW12" s="65">
        <f t="shared" si="61"/>
        <v>92.6</v>
      </c>
      <c r="BX12" s="36">
        <f>'Nilai Rapor 1-5 (Puluhan)'!BK12</f>
        <v>88</v>
      </c>
      <c r="BY12" s="44">
        <f t="shared" si="42"/>
        <v>88</v>
      </c>
      <c r="BZ12" s="36">
        <f>'Nilai Rapor 1-5 (Puluhan)'!BL12</f>
        <v>90</v>
      </c>
      <c r="CA12" s="44">
        <f t="shared" si="43"/>
        <v>90</v>
      </c>
      <c r="CB12" s="36">
        <f>'Nilai Rapor 1-5 (Puluhan)'!BM12</f>
        <v>90</v>
      </c>
      <c r="CC12" s="44">
        <f t="shared" si="44"/>
        <v>90</v>
      </c>
      <c r="CD12" s="36">
        <f>'Nilai Rapor 1-5 (Puluhan)'!BN12</f>
        <v>86</v>
      </c>
      <c r="CE12" s="44">
        <f t="shared" si="45"/>
        <v>86</v>
      </c>
      <c r="CF12" s="36">
        <f>'Nilai Rapor 1-5 (Puluhan)'!BO12</f>
        <v>84</v>
      </c>
      <c r="CG12" s="44">
        <f t="shared" si="46"/>
        <v>84</v>
      </c>
      <c r="CH12" s="64">
        <f t="shared" si="47"/>
        <v>438</v>
      </c>
      <c r="CI12" s="64">
        <f t="shared" si="62"/>
        <v>87.6</v>
      </c>
      <c r="CJ12" s="59"/>
      <c r="CK12" s="36">
        <f>'Nilai Rapor 1-5 (Puluhan)'!EG12</f>
        <v>95</v>
      </c>
      <c r="CL12" s="44">
        <f t="shared" si="49"/>
        <v>95</v>
      </c>
      <c r="CM12" s="36">
        <f>'Nilai Rapor 1-5 (Puluhan)'!EH12</f>
        <v>94</v>
      </c>
      <c r="CN12" s="44">
        <f t="shared" si="50"/>
        <v>94</v>
      </c>
      <c r="CO12" s="36">
        <f>'Nilai Rapor 1-5 (Puluhan)'!EI12</f>
        <v>94</v>
      </c>
      <c r="CP12" s="44">
        <f t="shared" si="51"/>
        <v>94</v>
      </c>
      <c r="CQ12" s="36">
        <f>'Nilai Rapor 1-5 (Puluhan)'!EJ12</f>
        <v>94.75</v>
      </c>
      <c r="CR12" s="44">
        <f t="shared" si="52"/>
        <v>94.75</v>
      </c>
      <c r="CS12" s="36">
        <f>'Nilai Rapor 1-5 (Puluhan)'!EK12</f>
        <v>94.25</v>
      </c>
      <c r="CT12" s="44">
        <f t="shared" si="53"/>
        <v>94.25</v>
      </c>
      <c r="CU12" s="36">
        <f t="shared" si="54"/>
        <v>472</v>
      </c>
      <c r="CV12" s="36">
        <f t="shared" si="63"/>
        <v>94.4</v>
      </c>
      <c r="CW12" s="59"/>
      <c r="CX12" s="45">
        <f t="shared" si="64"/>
        <v>91.142857142857139</v>
      </c>
      <c r="CY12" s="45">
        <f t="shared" si="65"/>
        <v>91.142857142857139</v>
      </c>
      <c r="CZ12" s="45">
        <f t="shared" si="66"/>
        <v>90.857142857142861</v>
      </c>
      <c r="DA12" s="45">
        <f t="shared" si="67"/>
        <v>90.857142857142861</v>
      </c>
      <c r="DB12" s="45">
        <f t="shared" si="68"/>
        <v>90.142857142857139</v>
      </c>
      <c r="DC12" s="45">
        <f t="shared" si="69"/>
        <v>90.142857142857139</v>
      </c>
      <c r="DD12" s="45">
        <f t="shared" si="70"/>
        <v>90.107142857142861</v>
      </c>
      <c r="DE12" s="45">
        <f t="shared" si="71"/>
        <v>90.107142857142861</v>
      </c>
      <c r="DF12" s="45">
        <f t="shared" si="72"/>
        <v>87.607142857142861</v>
      </c>
      <c r="DG12" s="45">
        <f t="shared" si="73"/>
        <v>87.607142857142861</v>
      </c>
      <c r="DH12" s="45">
        <f t="shared" si="74"/>
        <v>89.971428571428575</v>
      </c>
      <c r="DI12" s="47">
        <f t="shared" si="75"/>
        <v>1</v>
      </c>
    </row>
    <row r="13" spans="1:113" x14ac:dyDescent="0.25">
      <c r="A13" s="130">
        <v>7</v>
      </c>
      <c r="B13" s="79" t="s">
        <v>255</v>
      </c>
      <c r="C13" s="131" t="s">
        <v>123</v>
      </c>
      <c r="D13" s="36">
        <f>'Nilai Rapor 1-5 (Puluhan)'!G13</f>
        <v>90</v>
      </c>
      <c r="E13" s="36">
        <f t="shared" si="0"/>
        <v>90</v>
      </c>
      <c r="F13" s="36">
        <f>'Nilai Rapor 1-5 (Puluhan)'!H13</f>
        <v>83</v>
      </c>
      <c r="G13" s="36">
        <f t="shared" si="1"/>
        <v>83</v>
      </c>
      <c r="H13" s="36">
        <f>'Nilai Rapor 1-5 (Puluhan)'!I13</f>
        <v>84</v>
      </c>
      <c r="I13" s="36">
        <f t="shared" si="2"/>
        <v>84</v>
      </c>
      <c r="J13" s="36">
        <f>'Nilai Rapor 1-5 (Puluhan)'!J13</f>
        <v>85</v>
      </c>
      <c r="K13" s="36">
        <f t="shared" si="3"/>
        <v>85</v>
      </c>
      <c r="L13" s="36">
        <f>'Nilai Rapor 1-5 (Puluhan)'!K13</f>
        <v>90</v>
      </c>
      <c r="M13" s="36">
        <f t="shared" si="4"/>
        <v>90</v>
      </c>
      <c r="N13" s="64">
        <f t="shared" si="5"/>
        <v>432</v>
      </c>
      <c r="O13" s="65">
        <f t="shared" si="56"/>
        <v>86.4</v>
      </c>
      <c r="P13" s="36">
        <f>'Nilai Rapor 1-5 (Puluhan)'!W13</f>
        <v>74</v>
      </c>
      <c r="Q13" s="44">
        <f t="shared" si="7"/>
        <v>74</v>
      </c>
      <c r="R13" s="36">
        <f>'Nilai Rapor 1-5 (Puluhan)'!X13</f>
        <v>78</v>
      </c>
      <c r="S13" s="44">
        <f t="shared" si="8"/>
        <v>78</v>
      </c>
      <c r="T13" s="36">
        <f>'Nilai Rapor 1-5 (Puluhan)'!Y13</f>
        <v>84</v>
      </c>
      <c r="U13" s="44">
        <f t="shared" si="9"/>
        <v>84</v>
      </c>
      <c r="V13" s="36">
        <f>'Nilai Rapor 1-5 (Puluhan)'!Z13</f>
        <v>83</v>
      </c>
      <c r="W13" s="44">
        <f t="shared" si="10"/>
        <v>83</v>
      </c>
      <c r="X13" s="36">
        <f>'Nilai Rapor 1-5 (Puluhan)'!AA13</f>
        <v>90</v>
      </c>
      <c r="Y13" s="44">
        <f t="shared" si="11"/>
        <v>90</v>
      </c>
      <c r="Z13" s="64">
        <f t="shared" si="12"/>
        <v>409</v>
      </c>
      <c r="AA13" s="65">
        <f t="shared" si="57"/>
        <v>81.8</v>
      </c>
      <c r="AB13" s="36">
        <f>'Nilai Rapor 1-5 (Puluhan)'!AE13</f>
        <v>80</v>
      </c>
      <c r="AC13" s="44">
        <f t="shared" si="14"/>
        <v>80</v>
      </c>
      <c r="AD13" s="36">
        <f>'Nilai Rapor 1-5 (Puluhan)'!AF13</f>
        <v>86</v>
      </c>
      <c r="AE13" s="44">
        <f t="shared" si="15"/>
        <v>86</v>
      </c>
      <c r="AF13" s="36">
        <f>'Nilai Rapor 1-5 (Puluhan)'!AG13</f>
        <v>76</v>
      </c>
      <c r="AG13" s="44">
        <f t="shared" si="16"/>
        <v>76</v>
      </c>
      <c r="AH13" s="36">
        <f>'Nilai Rapor 1-5 (Puluhan)'!AH13</f>
        <v>76</v>
      </c>
      <c r="AI13" s="44">
        <f t="shared" si="17"/>
        <v>76</v>
      </c>
      <c r="AJ13" s="36">
        <f>'Nilai Rapor 1-5 (Puluhan)'!AI13</f>
        <v>78</v>
      </c>
      <c r="AK13" s="44">
        <f t="shared" si="18"/>
        <v>78</v>
      </c>
      <c r="AL13" s="64">
        <f t="shared" si="19"/>
        <v>396</v>
      </c>
      <c r="AM13" s="65">
        <f t="shared" si="58"/>
        <v>79.2</v>
      </c>
      <c r="AN13" s="36">
        <f>'Nilai Rapor 1-5 (Puluhan)'!AM13</f>
        <v>77</v>
      </c>
      <c r="AO13" s="44">
        <f t="shared" si="21"/>
        <v>77</v>
      </c>
      <c r="AP13" s="36">
        <f>'Nilai Rapor 1-5 (Puluhan)'!AN13</f>
        <v>74</v>
      </c>
      <c r="AQ13" s="44">
        <f t="shared" si="22"/>
        <v>74</v>
      </c>
      <c r="AR13" s="36">
        <f>'Nilai Rapor 1-5 (Puluhan)'!AO13</f>
        <v>83</v>
      </c>
      <c r="AS13" s="44">
        <f t="shared" si="23"/>
        <v>83</v>
      </c>
      <c r="AT13" s="36">
        <f>'Nilai Rapor 1-5 (Puluhan)'!AP13</f>
        <v>82</v>
      </c>
      <c r="AU13" s="44">
        <f t="shared" si="24"/>
        <v>82</v>
      </c>
      <c r="AV13" s="36">
        <f>'Nilai Rapor 1-5 (Puluhan)'!AQ13</f>
        <v>79</v>
      </c>
      <c r="AW13" s="44">
        <f t="shared" si="25"/>
        <v>79</v>
      </c>
      <c r="AX13" s="64">
        <f t="shared" si="26"/>
        <v>395</v>
      </c>
      <c r="AY13" s="65">
        <f t="shared" si="59"/>
        <v>79</v>
      </c>
      <c r="AZ13" s="36">
        <f>'Nilai Rapor 1-5 (Puluhan)'!AU13</f>
        <v>77</v>
      </c>
      <c r="BA13" s="44">
        <f t="shared" si="28"/>
        <v>77</v>
      </c>
      <c r="BB13" s="36">
        <f>'Nilai Rapor 1-5 (Puluhan)'!AV13</f>
        <v>81</v>
      </c>
      <c r="BC13" s="44">
        <f t="shared" si="29"/>
        <v>81</v>
      </c>
      <c r="BD13" s="36">
        <f>'Nilai Rapor 1-5 (Puluhan)'!AW13</f>
        <v>81</v>
      </c>
      <c r="BE13" s="44">
        <f t="shared" si="30"/>
        <v>81</v>
      </c>
      <c r="BF13" s="36">
        <f>'Nilai Rapor 1-5 (Puluhan)'!AX13</f>
        <v>82</v>
      </c>
      <c r="BG13" s="44">
        <f t="shared" si="31"/>
        <v>82</v>
      </c>
      <c r="BH13" s="36">
        <f>'Nilai Rapor 1-5 (Puluhan)'!AY13</f>
        <v>78</v>
      </c>
      <c r="BI13" s="44">
        <f t="shared" si="32"/>
        <v>78</v>
      </c>
      <c r="BJ13" s="64">
        <f t="shared" si="33"/>
        <v>399</v>
      </c>
      <c r="BK13" s="65">
        <f t="shared" si="60"/>
        <v>79.8</v>
      </c>
      <c r="BL13" s="36">
        <f>'Nilai Rapor 1-5 (Puluhan)'!BC13</f>
        <v>75</v>
      </c>
      <c r="BM13" s="44">
        <f t="shared" si="35"/>
        <v>75</v>
      </c>
      <c r="BN13" s="36">
        <f>'Nilai Rapor 1-5 (Puluhan)'!BD13</f>
        <v>81</v>
      </c>
      <c r="BO13" s="44">
        <f t="shared" si="36"/>
        <v>81</v>
      </c>
      <c r="BP13" s="36">
        <f>'Nilai Rapor 1-5 (Puluhan)'!BE13</f>
        <v>87</v>
      </c>
      <c r="BQ13" s="44">
        <f t="shared" si="37"/>
        <v>87</v>
      </c>
      <c r="BR13" s="36">
        <f>'Nilai Rapor 1-5 (Puluhan)'!BF13</f>
        <v>83</v>
      </c>
      <c r="BS13" s="44">
        <f t="shared" si="38"/>
        <v>83</v>
      </c>
      <c r="BT13" s="36">
        <f>'Nilai Rapor 1-5 (Puluhan)'!BG13</f>
        <v>82</v>
      </c>
      <c r="BU13" s="44">
        <f t="shared" si="39"/>
        <v>82</v>
      </c>
      <c r="BV13" s="64">
        <f t="shared" si="40"/>
        <v>408</v>
      </c>
      <c r="BW13" s="65">
        <f t="shared" si="61"/>
        <v>81.599999999999994</v>
      </c>
      <c r="BX13" s="36">
        <f>'Nilai Rapor 1-5 (Puluhan)'!BK13</f>
        <v>78</v>
      </c>
      <c r="BY13" s="44">
        <f t="shared" si="42"/>
        <v>78</v>
      </c>
      <c r="BZ13" s="36">
        <f>'Nilai Rapor 1-5 (Puluhan)'!BL13</f>
        <v>78</v>
      </c>
      <c r="CA13" s="44">
        <f t="shared" si="43"/>
        <v>78</v>
      </c>
      <c r="CB13" s="36">
        <f>'Nilai Rapor 1-5 (Puluhan)'!BM13</f>
        <v>82</v>
      </c>
      <c r="CC13" s="44">
        <f t="shared" si="44"/>
        <v>82</v>
      </c>
      <c r="CD13" s="36">
        <f>'Nilai Rapor 1-5 (Puluhan)'!BN13</f>
        <v>82</v>
      </c>
      <c r="CE13" s="44">
        <f t="shared" si="45"/>
        <v>82</v>
      </c>
      <c r="CF13" s="36">
        <f>'Nilai Rapor 1-5 (Puluhan)'!BO13</f>
        <v>81</v>
      </c>
      <c r="CG13" s="44">
        <f t="shared" si="46"/>
        <v>81</v>
      </c>
      <c r="CH13" s="64">
        <f t="shared" si="47"/>
        <v>401</v>
      </c>
      <c r="CI13" s="64">
        <f t="shared" si="62"/>
        <v>80.2</v>
      </c>
      <c r="CJ13" s="59"/>
      <c r="CK13" s="36">
        <f>'Nilai Rapor 1-5 (Puluhan)'!EG13</f>
        <v>85</v>
      </c>
      <c r="CL13" s="44">
        <f t="shared" si="49"/>
        <v>85</v>
      </c>
      <c r="CM13" s="36">
        <f>'Nilai Rapor 1-5 (Puluhan)'!EH13</f>
        <v>83.5</v>
      </c>
      <c r="CN13" s="44">
        <f t="shared" si="50"/>
        <v>83.5</v>
      </c>
      <c r="CO13" s="36">
        <f>'Nilai Rapor 1-5 (Puluhan)'!EI13</f>
        <v>85.5</v>
      </c>
      <c r="CP13" s="44">
        <f t="shared" si="51"/>
        <v>85.5</v>
      </c>
      <c r="CQ13" s="36">
        <f>'Nilai Rapor 1-5 (Puluhan)'!EJ13</f>
        <v>82.75</v>
      </c>
      <c r="CR13" s="44">
        <f t="shared" si="52"/>
        <v>82.75</v>
      </c>
      <c r="CS13" s="36">
        <f>'Nilai Rapor 1-5 (Puluhan)'!EK13</f>
        <v>86.25</v>
      </c>
      <c r="CT13" s="44">
        <f t="shared" si="53"/>
        <v>86.25</v>
      </c>
      <c r="CU13" s="36">
        <f t="shared" si="54"/>
        <v>423</v>
      </c>
      <c r="CV13" s="36">
        <f t="shared" si="63"/>
        <v>84.6</v>
      </c>
      <c r="CW13" s="59"/>
      <c r="CX13" s="45">
        <f t="shared" si="64"/>
        <v>78</v>
      </c>
      <c r="CY13" s="45">
        <f t="shared" si="65"/>
        <v>78</v>
      </c>
      <c r="CZ13" s="45">
        <f t="shared" si="66"/>
        <v>80.214285714285708</v>
      </c>
      <c r="DA13" s="45">
        <f t="shared" si="67"/>
        <v>80.214285714285708</v>
      </c>
      <c r="DB13" s="45">
        <f t="shared" si="68"/>
        <v>82.642857142857139</v>
      </c>
      <c r="DC13" s="45">
        <f t="shared" si="69"/>
        <v>82.642857142857139</v>
      </c>
      <c r="DD13" s="45">
        <f t="shared" si="70"/>
        <v>81.535714285714292</v>
      </c>
      <c r="DE13" s="45">
        <f t="shared" si="71"/>
        <v>81.535714285714292</v>
      </c>
      <c r="DF13" s="45">
        <f t="shared" si="72"/>
        <v>82.035714285714292</v>
      </c>
      <c r="DG13" s="45">
        <f t="shared" si="73"/>
        <v>82.035714285714292</v>
      </c>
      <c r="DH13" s="45">
        <f t="shared" si="74"/>
        <v>80.885714285714286</v>
      </c>
      <c r="DI13" s="47">
        <f t="shared" si="75"/>
        <v>30</v>
      </c>
    </row>
    <row r="14" spans="1:113" x14ac:dyDescent="0.25">
      <c r="A14" s="130">
        <v>8</v>
      </c>
      <c r="B14" s="79" t="s">
        <v>256</v>
      </c>
      <c r="C14" s="131" t="s">
        <v>124</v>
      </c>
      <c r="D14" s="36">
        <f>'Nilai Rapor 1-5 (Puluhan)'!G14</f>
        <v>86</v>
      </c>
      <c r="E14" s="36">
        <f t="shared" si="0"/>
        <v>86</v>
      </c>
      <c r="F14" s="36">
        <f>'Nilai Rapor 1-5 (Puluhan)'!H14</f>
        <v>77</v>
      </c>
      <c r="G14" s="36">
        <f t="shared" si="1"/>
        <v>77</v>
      </c>
      <c r="H14" s="36">
        <f>'Nilai Rapor 1-5 (Puluhan)'!I14</f>
        <v>81</v>
      </c>
      <c r="I14" s="36">
        <f t="shared" si="2"/>
        <v>81</v>
      </c>
      <c r="J14" s="36">
        <f>'Nilai Rapor 1-5 (Puluhan)'!J14</f>
        <v>82</v>
      </c>
      <c r="K14" s="36">
        <f t="shared" si="3"/>
        <v>82</v>
      </c>
      <c r="L14" s="36">
        <f>'Nilai Rapor 1-5 (Puluhan)'!K14</f>
        <v>78</v>
      </c>
      <c r="M14" s="36">
        <f t="shared" si="4"/>
        <v>78</v>
      </c>
      <c r="N14" s="64">
        <f t="shared" si="5"/>
        <v>404</v>
      </c>
      <c r="O14" s="65">
        <f t="shared" si="56"/>
        <v>80.8</v>
      </c>
      <c r="P14" s="36">
        <f>'Nilai Rapor 1-5 (Puluhan)'!W14</f>
        <v>79</v>
      </c>
      <c r="Q14" s="44">
        <f t="shared" si="7"/>
        <v>79</v>
      </c>
      <c r="R14" s="36">
        <f>'Nilai Rapor 1-5 (Puluhan)'!X14</f>
        <v>79</v>
      </c>
      <c r="S14" s="44">
        <f t="shared" si="8"/>
        <v>79</v>
      </c>
      <c r="T14" s="36">
        <f>'Nilai Rapor 1-5 (Puluhan)'!Y14</f>
        <v>80</v>
      </c>
      <c r="U14" s="44">
        <f t="shared" si="9"/>
        <v>80</v>
      </c>
      <c r="V14" s="36">
        <f>'Nilai Rapor 1-5 (Puluhan)'!Z14</f>
        <v>81</v>
      </c>
      <c r="W14" s="44">
        <f t="shared" si="10"/>
        <v>81</v>
      </c>
      <c r="X14" s="36">
        <f>'Nilai Rapor 1-5 (Puluhan)'!AA14</f>
        <v>80</v>
      </c>
      <c r="Y14" s="44">
        <f t="shared" si="11"/>
        <v>80</v>
      </c>
      <c r="Z14" s="64">
        <f t="shared" si="12"/>
        <v>399</v>
      </c>
      <c r="AA14" s="65">
        <f t="shared" si="57"/>
        <v>79.8</v>
      </c>
      <c r="AB14" s="36">
        <f>'Nilai Rapor 1-5 (Puluhan)'!AE14</f>
        <v>81</v>
      </c>
      <c r="AC14" s="44">
        <f t="shared" si="14"/>
        <v>81</v>
      </c>
      <c r="AD14" s="36">
        <f>'Nilai Rapor 1-5 (Puluhan)'!AF14</f>
        <v>81</v>
      </c>
      <c r="AE14" s="44">
        <f t="shared" si="15"/>
        <v>81</v>
      </c>
      <c r="AF14" s="36">
        <f>'Nilai Rapor 1-5 (Puluhan)'!AG14</f>
        <v>75</v>
      </c>
      <c r="AG14" s="44">
        <f t="shared" si="16"/>
        <v>75</v>
      </c>
      <c r="AH14" s="36">
        <f>'Nilai Rapor 1-5 (Puluhan)'!AH14</f>
        <v>76</v>
      </c>
      <c r="AI14" s="44">
        <f t="shared" si="17"/>
        <v>76</v>
      </c>
      <c r="AJ14" s="36">
        <f>'Nilai Rapor 1-5 (Puluhan)'!AI14</f>
        <v>76</v>
      </c>
      <c r="AK14" s="44">
        <f t="shared" si="18"/>
        <v>76</v>
      </c>
      <c r="AL14" s="64">
        <f t="shared" si="19"/>
        <v>389</v>
      </c>
      <c r="AM14" s="65">
        <f t="shared" si="58"/>
        <v>77.8</v>
      </c>
      <c r="AN14" s="36">
        <f>'Nilai Rapor 1-5 (Puluhan)'!AM14</f>
        <v>74</v>
      </c>
      <c r="AO14" s="44">
        <f t="shared" si="21"/>
        <v>74</v>
      </c>
      <c r="AP14" s="36">
        <f>'Nilai Rapor 1-5 (Puluhan)'!AN14</f>
        <v>77</v>
      </c>
      <c r="AQ14" s="44">
        <f t="shared" si="22"/>
        <v>77</v>
      </c>
      <c r="AR14" s="36">
        <f>'Nilai Rapor 1-5 (Puluhan)'!AO14</f>
        <v>79</v>
      </c>
      <c r="AS14" s="44">
        <f t="shared" si="23"/>
        <v>79</v>
      </c>
      <c r="AT14" s="36">
        <f>'Nilai Rapor 1-5 (Puluhan)'!AP14</f>
        <v>81</v>
      </c>
      <c r="AU14" s="44">
        <f t="shared" si="24"/>
        <v>81</v>
      </c>
      <c r="AV14" s="36">
        <f>'Nilai Rapor 1-5 (Puluhan)'!AQ14</f>
        <v>76</v>
      </c>
      <c r="AW14" s="44">
        <f t="shared" si="25"/>
        <v>76</v>
      </c>
      <c r="AX14" s="64">
        <f t="shared" si="26"/>
        <v>387</v>
      </c>
      <c r="AY14" s="65">
        <f t="shared" si="59"/>
        <v>77.400000000000006</v>
      </c>
      <c r="AZ14" s="36">
        <f>'Nilai Rapor 1-5 (Puluhan)'!AU14</f>
        <v>75</v>
      </c>
      <c r="BA14" s="44">
        <f t="shared" si="28"/>
        <v>75</v>
      </c>
      <c r="BB14" s="36">
        <f>'Nilai Rapor 1-5 (Puluhan)'!AV14</f>
        <v>78</v>
      </c>
      <c r="BC14" s="44">
        <f t="shared" si="29"/>
        <v>78</v>
      </c>
      <c r="BD14" s="36">
        <f>'Nilai Rapor 1-5 (Puluhan)'!AW14</f>
        <v>79</v>
      </c>
      <c r="BE14" s="44">
        <f t="shared" si="30"/>
        <v>79</v>
      </c>
      <c r="BF14" s="36">
        <f>'Nilai Rapor 1-5 (Puluhan)'!AX14</f>
        <v>79</v>
      </c>
      <c r="BG14" s="44">
        <f t="shared" si="31"/>
        <v>79</v>
      </c>
      <c r="BH14" s="36">
        <f>'Nilai Rapor 1-5 (Puluhan)'!AY14</f>
        <v>76</v>
      </c>
      <c r="BI14" s="44">
        <f t="shared" si="32"/>
        <v>76</v>
      </c>
      <c r="BJ14" s="64">
        <f t="shared" si="33"/>
        <v>387</v>
      </c>
      <c r="BK14" s="65">
        <f t="shared" si="60"/>
        <v>77.400000000000006</v>
      </c>
      <c r="BL14" s="36">
        <f>'Nilai Rapor 1-5 (Puluhan)'!BC14</f>
        <v>74</v>
      </c>
      <c r="BM14" s="44">
        <f t="shared" si="35"/>
        <v>74</v>
      </c>
      <c r="BN14" s="36">
        <f>'Nilai Rapor 1-5 (Puluhan)'!BD14</f>
        <v>81</v>
      </c>
      <c r="BO14" s="44">
        <f t="shared" si="36"/>
        <v>81</v>
      </c>
      <c r="BP14" s="36">
        <f>'Nilai Rapor 1-5 (Puluhan)'!BE14</f>
        <v>85</v>
      </c>
      <c r="BQ14" s="44">
        <f t="shared" si="37"/>
        <v>85</v>
      </c>
      <c r="BR14" s="36">
        <f>'Nilai Rapor 1-5 (Puluhan)'!BF14</f>
        <v>81</v>
      </c>
      <c r="BS14" s="44">
        <f t="shared" si="38"/>
        <v>81</v>
      </c>
      <c r="BT14" s="36">
        <f>'Nilai Rapor 1-5 (Puluhan)'!BG14</f>
        <v>76</v>
      </c>
      <c r="BU14" s="44">
        <f t="shared" si="39"/>
        <v>76</v>
      </c>
      <c r="BV14" s="64">
        <f t="shared" si="40"/>
        <v>397</v>
      </c>
      <c r="BW14" s="65">
        <f t="shared" si="61"/>
        <v>79.400000000000006</v>
      </c>
      <c r="BX14" s="36">
        <f>'Nilai Rapor 1-5 (Puluhan)'!BK14</f>
        <v>75</v>
      </c>
      <c r="BY14" s="44">
        <f t="shared" si="42"/>
        <v>75</v>
      </c>
      <c r="BZ14" s="36">
        <f>'Nilai Rapor 1-5 (Puluhan)'!BL14</f>
        <v>76</v>
      </c>
      <c r="CA14" s="44">
        <f t="shared" si="43"/>
        <v>76</v>
      </c>
      <c r="CB14" s="36">
        <f>'Nilai Rapor 1-5 (Puluhan)'!BM14</f>
        <v>80</v>
      </c>
      <c r="CC14" s="44">
        <f t="shared" si="44"/>
        <v>80</v>
      </c>
      <c r="CD14" s="36">
        <f>'Nilai Rapor 1-5 (Puluhan)'!BN14</f>
        <v>79</v>
      </c>
      <c r="CE14" s="44">
        <f t="shared" si="45"/>
        <v>79</v>
      </c>
      <c r="CF14" s="36">
        <f>'Nilai Rapor 1-5 (Puluhan)'!BO14</f>
        <v>76</v>
      </c>
      <c r="CG14" s="44">
        <f t="shared" si="46"/>
        <v>76</v>
      </c>
      <c r="CH14" s="64">
        <f t="shared" si="47"/>
        <v>386</v>
      </c>
      <c r="CI14" s="64">
        <f t="shared" si="62"/>
        <v>77.2</v>
      </c>
      <c r="CJ14" s="59"/>
      <c r="CK14" s="36">
        <f>'Nilai Rapor 1-5 (Puluhan)'!EG14</f>
        <v>81.25</v>
      </c>
      <c r="CL14" s="44">
        <f t="shared" si="49"/>
        <v>81.25</v>
      </c>
      <c r="CM14" s="36">
        <f>'Nilai Rapor 1-5 (Puluhan)'!EH14</f>
        <v>77.25</v>
      </c>
      <c r="CN14" s="44">
        <f t="shared" si="50"/>
        <v>77.25</v>
      </c>
      <c r="CO14" s="36">
        <f>'Nilai Rapor 1-5 (Puluhan)'!EI14</f>
        <v>81.75</v>
      </c>
      <c r="CP14" s="44">
        <f t="shared" si="51"/>
        <v>81.75</v>
      </c>
      <c r="CQ14" s="36">
        <f>'Nilai Rapor 1-5 (Puluhan)'!EJ14</f>
        <v>79</v>
      </c>
      <c r="CR14" s="44">
        <f t="shared" si="52"/>
        <v>79</v>
      </c>
      <c r="CS14" s="36">
        <f>'Nilai Rapor 1-5 (Puluhan)'!EK14</f>
        <v>78.5</v>
      </c>
      <c r="CT14" s="44">
        <f t="shared" si="53"/>
        <v>78.5</v>
      </c>
      <c r="CU14" s="36">
        <f t="shared" si="54"/>
        <v>397.75</v>
      </c>
      <c r="CV14" s="36">
        <f t="shared" si="63"/>
        <v>79.55</v>
      </c>
      <c r="CW14" s="59"/>
      <c r="CX14" s="45">
        <f t="shared" si="64"/>
        <v>77.035714285714292</v>
      </c>
      <c r="CY14" s="45">
        <f t="shared" si="65"/>
        <v>77.035714285714292</v>
      </c>
      <c r="CZ14" s="45">
        <f t="shared" si="66"/>
        <v>78.464285714285708</v>
      </c>
      <c r="DA14" s="45">
        <f t="shared" si="67"/>
        <v>78.464285714285708</v>
      </c>
      <c r="DB14" s="45">
        <f t="shared" si="68"/>
        <v>79.964285714285708</v>
      </c>
      <c r="DC14" s="45">
        <f t="shared" si="69"/>
        <v>79.964285714285708</v>
      </c>
      <c r="DD14" s="45">
        <f t="shared" si="70"/>
        <v>79.428571428571431</v>
      </c>
      <c r="DE14" s="45">
        <f t="shared" si="71"/>
        <v>79.428571428571431</v>
      </c>
      <c r="DF14" s="45">
        <f t="shared" si="72"/>
        <v>76.928571428571431</v>
      </c>
      <c r="DG14" s="45">
        <f t="shared" si="73"/>
        <v>76.928571428571431</v>
      </c>
      <c r="DH14" s="45">
        <f t="shared" si="74"/>
        <v>78.364285714285714</v>
      </c>
      <c r="DI14" s="47">
        <f t="shared" si="75"/>
        <v>40</v>
      </c>
    </row>
    <row r="15" spans="1:113" x14ac:dyDescent="0.25">
      <c r="A15" s="130">
        <v>9</v>
      </c>
      <c r="B15" s="79" t="s">
        <v>257</v>
      </c>
      <c r="C15" s="131" t="s">
        <v>125</v>
      </c>
      <c r="D15" s="36">
        <f>'Nilai Rapor 1-5 (Puluhan)'!G15</f>
        <v>93</v>
      </c>
      <c r="E15" s="36">
        <f t="shared" si="0"/>
        <v>93</v>
      </c>
      <c r="F15" s="36">
        <f>'Nilai Rapor 1-5 (Puluhan)'!H15</f>
        <v>94</v>
      </c>
      <c r="G15" s="36">
        <f t="shared" si="1"/>
        <v>94</v>
      </c>
      <c r="H15" s="36">
        <f>'Nilai Rapor 1-5 (Puluhan)'!I15</f>
        <v>91</v>
      </c>
      <c r="I15" s="36">
        <f t="shared" si="2"/>
        <v>91</v>
      </c>
      <c r="J15" s="36">
        <f>'Nilai Rapor 1-5 (Puluhan)'!J15</f>
        <v>90</v>
      </c>
      <c r="K15" s="36">
        <f t="shared" si="3"/>
        <v>90</v>
      </c>
      <c r="L15" s="36">
        <f>'Nilai Rapor 1-5 (Puluhan)'!K15</f>
        <v>90</v>
      </c>
      <c r="M15" s="36">
        <f t="shared" si="4"/>
        <v>90</v>
      </c>
      <c r="N15" s="64">
        <f t="shared" si="5"/>
        <v>458</v>
      </c>
      <c r="O15" s="65">
        <f t="shared" si="56"/>
        <v>91.6</v>
      </c>
      <c r="P15" s="36">
        <f>'Nilai Rapor 1-5 (Puluhan)'!W15</f>
        <v>90</v>
      </c>
      <c r="Q15" s="44">
        <f t="shared" si="7"/>
        <v>90</v>
      </c>
      <c r="R15" s="36">
        <f>'Nilai Rapor 1-5 (Puluhan)'!X15</f>
        <v>88</v>
      </c>
      <c r="S15" s="44">
        <f t="shared" si="8"/>
        <v>88</v>
      </c>
      <c r="T15" s="36">
        <f>'Nilai Rapor 1-5 (Puluhan)'!Y15</f>
        <v>89</v>
      </c>
      <c r="U15" s="44">
        <f t="shared" si="9"/>
        <v>89</v>
      </c>
      <c r="V15" s="36">
        <f>'Nilai Rapor 1-5 (Puluhan)'!Z15</f>
        <v>93</v>
      </c>
      <c r="W15" s="44">
        <f t="shared" si="10"/>
        <v>93</v>
      </c>
      <c r="X15" s="36">
        <f>'Nilai Rapor 1-5 (Puluhan)'!AA15</f>
        <v>92</v>
      </c>
      <c r="Y15" s="44">
        <f t="shared" si="11"/>
        <v>92</v>
      </c>
      <c r="Z15" s="64">
        <f t="shared" si="12"/>
        <v>452</v>
      </c>
      <c r="AA15" s="65">
        <f t="shared" si="57"/>
        <v>90.4</v>
      </c>
      <c r="AB15" s="36">
        <f>'Nilai Rapor 1-5 (Puluhan)'!AE15</f>
        <v>85</v>
      </c>
      <c r="AC15" s="44">
        <f t="shared" si="14"/>
        <v>85</v>
      </c>
      <c r="AD15" s="36">
        <f>'Nilai Rapor 1-5 (Puluhan)'!AF15</f>
        <v>82</v>
      </c>
      <c r="AE15" s="44">
        <f t="shared" si="15"/>
        <v>82</v>
      </c>
      <c r="AF15" s="36">
        <f>'Nilai Rapor 1-5 (Puluhan)'!AG15</f>
        <v>75</v>
      </c>
      <c r="AG15" s="44">
        <f t="shared" si="16"/>
        <v>75</v>
      </c>
      <c r="AH15" s="36">
        <f>'Nilai Rapor 1-5 (Puluhan)'!AH15</f>
        <v>76</v>
      </c>
      <c r="AI15" s="44">
        <f t="shared" si="17"/>
        <v>76</v>
      </c>
      <c r="AJ15" s="36">
        <f>'Nilai Rapor 1-5 (Puluhan)'!AI15</f>
        <v>76</v>
      </c>
      <c r="AK15" s="44">
        <f t="shared" si="18"/>
        <v>76</v>
      </c>
      <c r="AL15" s="64">
        <f t="shared" si="19"/>
        <v>394</v>
      </c>
      <c r="AM15" s="65">
        <f t="shared" si="58"/>
        <v>78.8</v>
      </c>
      <c r="AN15" s="36">
        <f>'Nilai Rapor 1-5 (Puluhan)'!AM15</f>
        <v>77</v>
      </c>
      <c r="AO15" s="44">
        <f t="shared" si="21"/>
        <v>77</v>
      </c>
      <c r="AP15" s="36">
        <f>'Nilai Rapor 1-5 (Puluhan)'!AN15</f>
        <v>75</v>
      </c>
      <c r="AQ15" s="44">
        <f t="shared" si="22"/>
        <v>75</v>
      </c>
      <c r="AR15" s="36">
        <f>'Nilai Rapor 1-5 (Puluhan)'!AO15</f>
        <v>81</v>
      </c>
      <c r="AS15" s="44">
        <f t="shared" si="23"/>
        <v>81</v>
      </c>
      <c r="AT15" s="36">
        <f>'Nilai Rapor 1-5 (Puluhan)'!AP15</f>
        <v>80</v>
      </c>
      <c r="AU15" s="44">
        <f t="shared" si="24"/>
        <v>80</v>
      </c>
      <c r="AV15" s="36">
        <f>'Nilai Rapor 1-5 (Puluhan)'!AQ15</f>
        <v>77</v>
      </c>
      <c r="AW15" s="44">
        <f t="shared" si="25"/>
        <v>77</v>
      </c>
      <c r="AX15" s="64">
        <f t="shared" si="26"/>
        <v>390</v>
      </c>
      <c r="AY15" s="65">
        <f t="shared" si="59"/>
        <v>78</v>
      </c>
      <c r="AZ15" s="36">
        <f>'Nilai Rapor 1-5 (Puluhan)'!AU15</f>
        <v>74</v>
      </c>
      <c r="BA15" s="44">
        <f t="shared" si="28"/>
        <v>74</v>
      </c>
      <c r="BB15" s="36">
        <f>'Nilai Rapor 1-5 (Puluhan)'!AV15</f>
        <v>79</v>
      </c>
      <c r="BC15" s="44">
        <f t="shared" si="29"/>
        <v>79</v>
      </c>
      <c r="BD15" s="36">
        <f>'Nilai Rapor 1-5 (Puluhan)'!AW15</f>
        <v>77</v>
      </c>
      <c r="BE15" s="44">
        <f t="shared" si="30"/>
        <v>77</v>
      </c>
      <c r="BF15" s="36">
        <f>'Nilai Rapor 1-5 (Puluhan)'!AX15</f>
        <v>78</v>
      </c>
      <c r="BG15" s="44">
        <f t="shared" si="31"/>
        <v>78</v>
      </c>
      <c r="BH15" s="36">
        <f>'Nilai Rapor 1-5 (Puluhan)'!AY15</f>
        <v>77</v>
      </c>
      <c r="BI15" s="44">
        <f t="shared" si="32"/>
        <v>77</v>
      </c>
      <c r="BJ15" s="64">
        <f t="shared" si="33"/>
        <v>385</v>
      </c>
      <c r="BK15" s="65">
        <f t="shared" si="60"/>
        <v>77</v>
      </c>
      <c r="BL15" s="36">
        <f>'Nilai Rapor 1-5 (Puluhan)'!BC15</f>
        <v>78</v>
      </c>
      <c r="BM15" s="44">
        <f t="shared" si="35"/>
        <v>78</v>
      </c>
      <c r="BN15" s="36">
        <f>'Nilai Rapor 1-5 (Puluhan)'!BD15</f>
        <v>83</v>
      </c>
      <c r="BO15" s="44">
        <f t="shared" si="36"/>
        <v>83</v>
      </c>
      <c r="BP15" s="36">
        <f>'Nilai Rapor 1-5 (Puluhan)'!BE15</f>
        <v>81</v>
      </c>
      <c r="BQ15" s="44">
        <f t="shared" si="37"/>
        <v>81</v>
      </c>
      <c r="BR15" s="36">
        <f>'Nilai Rapor 1-5 (Puluhan)'!BF15</f>
        <v>82</v>
      </c>
      <c r="BS15" s="44">
        <f t="shared" si="38"/>
        <v>82</v>
      </c>
      <c r="BT15" s="36">
        <f>'Nilai Rapor 1-5 (Puluhan)'!BG15</f>
        <v>77</v>
      </c>
      <c r="BU15" s="44">
        <f t="shared" si="39"/>
        <v>77</v>
      </c>
      <c r="BV15" s="64">
        <f t="shared" si="40"/>
        <v>401</v>
      </c>
      <c r="BW15" s="65">
        <f t="shared" si="61"/>
        <v>80.2</v>
      </c>
      <c r="BX15" s="36">
        <f>'Nilai Rapor 1-5 (Puluhan)'!BK15</f>
        <v>75</v>
      </c>
      <c r="BY15" s="44">
        <f t="shared" si="42"/>
        <v>75</v>
      </c>
      <c r="BZ15" s="36">
        <f>'Nilai Rapor 1-5 (Puluhan)'!BL15</f>
        <v>77</v>
      </c>
      <c r="CA15" s="44">
        <f t="shared" si="43"/>
        <v>77</v>
      </c>
      <c r="CB15" s="36">
        <f>'Nilai Rapor 1-5 (Puluhan)'!BM15</f>
        <v>79</v>
      </c>
      <c r="CC15" s="44">
        <f t="shared" si="44"/>
        <v>79</v>
      </c>
      <c r="CD15" s="36">
        <f>'Nilai Rapor 1-5 (Puluhan)'!BN15</f>
        <v>79</v>
      </c>
      <c r="CE15" s="44">
        <f t="shared" si="45"/>
        <v>79</v>
      </c>
      <c r="CF15" s="36">
        <f>'Nilai Rapor 1-5 (Puluhan)'!BO15</f>
        <v>79</v>
      </c>
      <c r="CG15" s="44">
        <f t="shared" si="46"/>
        <v>79</v>
      </c>
      <c r="CH15" s="64">
        <f t="shared" si="47"/>
        <v>389</v>
      </c>
      <c r="CI15" s="64">
        <f t="shared" si="62"/>
        <v>77.8</v>
      </c>
      <c r="CJ15" s="59"/>
      <c r="CK15" s="36">
        <f>'Nilai Rapor 1-5 (Puluhan)'!EG15</f>
        <v>90.5</v>
      </c>
      <c r="CL15" s="44">
        <f t="shared" si="49"/>
        <v>90.5</v>
      </c>
      <c r="CM15" s="36">
        <f>'Nilai Rapor 1-5 (Puluhan)'!EH15</f>
        <v>90.5</v>
      </c>
      <c r="CN15" s="44">
        <f t="shared" si="50"/>
        <v>90.5</v>
      </c>
      <c r="CO15" s="36">
        <f>'Nilai Rapor 1-5 (Puluhan)'!EI15</f>
        <v>90.5</v>
      </c>
      <c r="CP15" s="44">
        <f t="shared" si="51"/>
        <v>90.5</v>
      </c>
      <c r="CQ15" s="36">
        <f>'Nilai Rapor 1-5 (Puluhan)'!EJ15</f>
        <v>89.25</v>
      </c>
      <c r="CR15" s="44">
        <f t="shared" si="52"/>
        <v>89.25</v>
      </c>
      <c r="CS15" s="36">
        <f>'Nilai Rapor 1-5 (Puluhan)'!EK15</f>
        <v>91.25</v>
      </c>
      <c r="CT15" s="44">
        <f t="shared" si="53"/>
        <v>91.25</v>
      </c>
      <c r="CU15" s="36">
        <f t="shared" si="54"/>
        <v>452</v>
      </c>
      <c r="CV15" s="36">
        <f t="shared" si="63"/>
        <v>90.4</v>
      </c>
      <c r="CW15" s="59"/>
      <c r="CX15" s="45">
        <f t="shared" si="64"/>
        <v>81.357142857142861</v>
      </c>
      <c r="CY15" s="45">
        <f t="shared" si="65"/>
        <v>81.357142857142861</v>
      </c>
      <c r="CZ15" s="45">
        <f t="shared" si="66"/>
        <v>82.071428571428569</v>
      </c>
      <c r="DA15" s="45">
        <f t="shared" si="67"/>
        <v>82.071428571428569</v>
      </c>
      <c r="DB15" s="45">
        <f t="shared" si="68"/>
        <v>81.785714285714292</v>
      </c>
      <c r="DC15" s="45">
        <f t="shared" si="69"/>
        <v>81.785714285714292</v>
      </c>
      <c r="DD15" s="45">
        <f t="shared" si="70"/>
        <v>82.464285714285708</v>
      </c>
      <c r="DE15" s="45">
        <f t="shared" si="71"/>
        <v>82.464285714285708</v>
      </c>
      <c r="DF15" s="45">
        <f t="shared" si="72"/>
        <v>81.321428571428569</v>
      </c>
      <c r="DG15" s="45">
        <f t="shared" si="73"/>
        <v>81.321428571428569</v>
      </c>
      <c r="DH15" s="45">
        <f t="shared" si="74"/>
        <v>81.8</v>
      </c>
      <c r="DI15" s="47">
        <f t="shared" si="75"/>
        <v>27</v>
      </c>
    </row>
    <row r="16" spans="1:113" x14ac:dyDescent="0.25">
      <c r="A16" s="130">
        <v>10</v>
      </c>
      <c r="B16" s="79" t="s">
        <v>258</v>
      </c>
      <c r="C16" s="131" t="s">
        <v>126</v>
      </c>
      <c r="D16" s="36">
        <f>'Nilai Rapor 1-5 (Puluhan)'!G16</f>
        <v>85</v>
      </c>
      <c r="E16" s="36">
        <f t="shared" si="0"/>
        <v>85</v>
      </c>
      <c r="F16" s="36">
        <f>'Nilai Rapor 1-5 (Puluhan)'!H16</f>
        <v>82</v>
      </c>
      <c r="G16" s="36">
        <f t="shared" si="1"/>
        <v>82</v>
      </c>
      <c r="H16" s="36">
        <f>'Nilai Rapor 1-5 (Puluhan)'!I16</f>
        <v>83</v>
      </c>
      <c r="I16" s="36">
        <f t="shared" si="2"/>
        <v>83</v>
      </c>
      <c r="J16" s="36">
        <f>'Nilai Rapor 1-5 (Puluhan)'!J16</f>
        <v>81</v>
      </c>
      <c r="K16" s="36">
        <f t="shared" si="3"/>
        <v>81</v>
      </c>
      <c r="L16" s="36">
        <f>'Nilai Rapor 1-5 (Puluhan)'!K16</f>
        <v>82</v>
      </c>
      <c r="M16" s="36">
        <f t="shared" si="4"/>
        <v>82</v>
      </c>
      <c r="N16" s="64">
        <f t="shared" si="5"/>
        <v>413</v>
      </c>
      <c r="O16" s="65">
        <f t="shared" si="56"/>
        <v>82.6</v>
      </c>
      <c r="P16" s="36">
        <f>'Nilai Rapor 1-5 (Puluhan)'!W16</f>
        <v>81</v>
      </c>
      <c r="Q16" s="44">
        <f t="shared" si="7"/>
        <v>81</v>
      </c>
      <c r="R16" s="36">
        <f>'Nilai Rapor 1-5 (Puluhan)'!X16</f>
        <v>80</v>
      </c>
      <c r="S16" s="44">
        <f t="shared" si="8"/>
        <v>80</v>
      </c>
      <c r="T16" s="36">
        <f>'Nilai Rapor 1-5 (Puluhan)'!Y16</f>
        <v>81</v>
      </c>
      <c r="U16" s="44">
        <f t="shared" si="9"/>
        <v>81</v>
      </c>
      <c r="V16" s="36">
        <f>'Nilai Rapor 1-5 (Puluhan)'!Z16</f>
        <v>82</v>
      </c>
      <c r="W16" s="44">
        <f t="shared" si="10"/>
        <v>82</v>
      </c>
      <c r="X16" s="36">
        <f>'Nilai Rapor 1-5 (Puluhan)'!AA16</f>
        <v>86</v>
      </c>
      <c r="Y16" s="44">
        <f t="shared" si="11"/>
        <v>86</v>
      </c>
      <c r="Z16" s="64">
        <f t="shared" si="12"/>
        <v>410</v>
      </c>
      <c r="AA16" s="65">
        <f t="shared" si="57"/>
        <v>82</v>
      </c>
      <c r="AB16" s="36">
        <f>'Nilai Rapor 1-5 (Puluhan)'!AE16</f>
        <v>83</v>
      </c>
      <c r="AC16" s="44">
        <f t="shared" si="14"/>
        <v>83</v>
      </c>
      <c r="AD16" s="36">
        <f>'Nilai Rapor 1-5 (Puluhan)'!AF16</f>
        <v>81</v>
      </c>
      <c r="AE16" s="44">
        <f t="shared" si="15"/>
        <v>81</v>
      </c>
      <c r="AF16" s="36">
        <f>'Nilai Rapor 1-5 (Puluhan)'!AG16</f>
        <v>77</v>
      </c>
      <c r="AG16" s="44">
        <f t="shared" si="16"/>
        <v>77</v>
      </c>
      <c r="AH16" s="36">
        <f>'Nilai Rapor 1-5 (Puluhan)'!AH16</f>
        <v>78</v>
      </c>
      <c r="AI16" s="44">
        <f t="shared" si="17"/>
        <v>78</v>
      </c>
      <c r="AJ16" s="36">
        <f>'Nilai Rapor 1-5 (Puluhan)'!AI16</f>
        <v>76</v>
      </c>
      <c r="AK16" s="44">
        <f t="shared" si="18"/>
        <v>76</v>
      </c>
      <c r="AL16" s="64">
        <f t="shared" si="19"/>
        <v>395</v>
      </c>
      <c r="AM16" s="65">
        <f t="shared" si="58"/>
        <v>79</v>
      </c>
      <c r="AN16" s="36">
        <f>'Nilai Rapor 1-5 (Puluhan)'!AM16</f>
        <v>74</v>
      </c>
      <c r="AO16" s="44">
        <f t="shared" si="21"/>
        <v>74</v>
      </c>
      <c r="AP16" s="36">
        <f>'Nilai Rapor 1-5 (Puluhan)'!AN16</f>
        <v>74</v>
      </c>
      <c r="AQ16" s="44">
        <f t="shared" si="22"/>
        <v>74</v>
      </c>
      <c r="AR16" s="36">
        <f>'Nilai Rapor 1-5 (Puluhan)'!AO16</f>
        <v>82</v>
      </c>
      <c r="AS16" s="44">
        <f t="shared" si="23"/>
        <v>82</v>
      </c>
      <c r="AT16" s="36">
        <f>'Nilai Rapor 1-5 (Puluhan)'!AP16</f>
        <v>81</v>
      </c>
      <c r="AU16" s="44">
        <f t="shared" si="24"/>
        <v>81</v>
      </c>
      <c r="AV16" s="36">
        <f>'Nilai Rapor 1-5 (Puluhan)'!AQ16</f>
        <v>77</v>
      </c>
      <c r="AW16" s="44">
        <f t="shared" si="25"/>
        <v>77</v>
      </c>
      <c r="AX16" s="64">
        <f t="shared" si="26"/>
        <v>388</v>
      </c>
      <c r="AY16" s="65">
        <f t="shared" si="59"/>
        <v>77.599999999999994</v>
      </c>
      <c r="AZ16" s="36">
        <f>'Nilai Rapor 1-5 (Puluhan)'!AU16</f>
        <v>77</v>
      </c>
      <c r="BA16" s="44">
        <f t="shared" si="28"/>
        <v>77</v>
      </c>
      <c r="BB16" s="36">
        <f>'Nilai Rapor 1-5 (Puluhan)'!AV16</f>
        <v>77</v>
      </c>
      <c r="BC16" s="44">
        <f t="shared" si="29"/>
        <v>77</v>
      </c>
      <c r="BD16" s="36">
        <f>'Nilai Rapor 1-5 (Puluhan)'!AW16</f>
        <v>81</v>
      </c>
      <c r="BE16" s="44">
        <f t="shared" si="30"/>
        <v>81</v>
      </c>
      <c r="BF16" s="36">
        <f>'Nilai Rapor 1-5 (Puluhan)'!AX16</f>
        <v>82</v>
      </c>
      <c r="BG16" s="44">
        <f t="shared" si="31"/>
        <v>82</v>
      </c>
      <c r="BH16" s="36">
        <f>'Nilai Rapor 1-5 (Puluhan)'!AY16</f>
        <v>76</v>
      </c>
      <c r="BI16" s="44">
        <f t="shared" si="32"/>
        <v>76</v>
      </c>
      <c r="BJ16" s="64">
        <f t="shared" si="33"/>
        <v>393</v>
      </c>
      <c r="BK16" s="65">
        <f t="shared" si="60"/>
        <v>78.599999999999994</v>
      </c>
      <c r="BL16" s="36">
        <f>'Nilai Rapor 1-5 (Puluhan)'!BC16</f>
        <v>76</v>
      </c>
      <c r="BM16" s="44">
        <f t="shared" si="35"/>
        <v>76</v>
      </c>
      <c r="BN16" s="36">
        <f>'Nilai Rapor 1-5 (Puluhan)'!BD16</f>
        <v>83</v>
      </c>
      <c r="BO16" s="44">
        <f t="shared" si="36"/>
        <v>83</v>
      </c>
      <c r="BP16" s="36">
        <f>'Nilai Rapor 1-5 (Puluhan)'!BE16</f>
        <v>84</v>
      </c>
      <c r="BQ16" s="44">
        <f t="shared" si="37"/>
        <v>84</v>
      </c>
      <c r="BR16" s="36">
        <f>'Nilai Rapor 1-5 (Puluhan)'!BF16</f>
        <v>82</v>
      </c>
      <c r="BS16" s="44">
        <f t="shared" si="38"/>
        <v>82</v>
      </c>
      <c r="BT16" s="36">
        <f>'Nilai Rapor 1-5 (Puluhan)'!BG16</f>
        <v>76</v>
      </c>
      <c r="BU16" s="44">
        <f t="shared" si="39"/>
        <v>76</v>
      </c>
      <c r="BV16" s="64">
        <f t="shared" si="40"/>
        <v>401</v>
      </c>
      <c r="BW16" s="65">
        <f t="shared" si="61"/>
        <v>80.2</v>
      </c>
      <c r="BX16" s="36">
        <f>'Nilai Rapor 1-5 (Puluhan)'!BK16</f>
        <v>75</v>
      </c>
      <c r="BY16" s="44">
        <f t="shared" si="42"/>
        <v>75</v>
      </c>
      <c r="BZ16" s="36">
        <f>'Nilai Rapor 1-5 (Puluhan)'!BL16</f>
        <v>77</v>
      </c>
      <c r="CA16" s="44">
        <f t="shared" si="43"/>
        <v>77</v>
      </c>
      <c r="CB16" s="36">
        <f>'Nilai Rapor 1-5 (Puluhan)'!BM16</f>
        <v>82</v>
      </c>
      <c r="CC16" s="44">
        <f t="shared" si="44"/>
        <v>82</v>
      </c>
      <c r="CD16" s="36">
        <f>'Nilai Rapor 1-5 (Puluhan)'!BN16</f>
        <v>84</v>
      </c>
      <c r="CE16" s="44">
        <f t="shared" si="45"/>
        <v>84</v>
      </c>
      <c r="CF16" s="36">
        <f>'Nilai Rapor 1-5 (Puluhan)'!BO16</f>
        <v>76</v>
      </c>
      <c r="CG16" s="44">
        <f t="shared" si="46"/>
        <v>76</v>
      </c>
      <c r="CH16" s="64">
        <f t="shared" si="47"/>
        <v>394</v>
      </c>
      <c r="CI16" s="64">
        <f t="shared" si="62"/>
        <v>78.8</v>
      </c>
      <c r="CJ16" s="59"/>
      <c r="CK16" s="36">
        <f>'Nilai Rapor 1-5 (Puluhan)'!EG16</f>
        <v>79.5</v>
      </c>
      <c r="CL16" s="44">
        <f t="shared" si="49"/>
        <v>79.5</v>
      </c>
      <c r="CM16" s="36">
        <f>'Nilai Rapor 1-5 (Puluhan)'!EH16</f>
        <v>80</v>
      </c>
      <c r="CN16" s="44">
        <f t="shared" si="50"/>
        <v>80</v>
      </c>
      <c r="CO16" s="36">
        <f>'Nilai Rapor 1-5 (Puluhan)'!EI16</f>
        <v>83.5</v>
      </c>
      <c r="CP16" s="44">
        <f t="shared" si="51"/>
        <v>83.5</v>
      </c>
      <c r="CQ16" s="36">
        <f>'Nilai Rapor 1-5 (Puluhan)'!EJ16</f>
        <v>77.75</v>
      </c>
      <c r="CR16" s="44">
        <f t="shared" si="52"/>
        <v>77.75</v>
      </c>
      <c r="CS16" s="36">
        <f>'Nilai Rapor 1-5 (Puluhan)'!EK16</f>
        <v>82.25</v>
      </c>
      <c r="CT16" s="44">
        <f t="shared" si="53"/>
        <v>82.25</v>
      </c>
      <c r="CU16" s="36">
        <f t="shared" si="54"/>
        <v>403</v>
      </c>
      <c r="CV16" s="36">
        <f t="shared" si="63"/>
        <v>80.599999999999994</v>
      </c>
      <c r="CW16" s="59"/>
      <c r="CX16" s="45">
        <f t="shared" si="64"/>
        <v>77.928571428571431</v>
      </c>
      <c r="CY16" s="45">
        <f t="shared" si="65"/>
        <v>77.928571428571431</v>
      </c>
      <c r="CZ16" s="45">
        <f t="shared" si="66"/>
        <v>78.857142857142861</v>
      </c>
      <c r="DA16" s="45">
        <f t="shared" si="67"/>
        <v>78.857142857142861</v>
      </c>
      <c r="DB16" s="45">
        <f t="shared" si="68"/>
        <v>81.5</v>
      </c>
      <c r="DC16" s="45">
        <f t="shared" si="69"/>
        <v>81.5</v>
      </c>
      <c r="DD16" s="45">
        <f t="shared" si="70"/>
        <v>80.964285714285708</v>
      </c>
      <c r="DE16" s="45">
        <f t="shared" si="71"/>
        <v>80.964285714285708</v>
      </c>
      <c r="DF16" s="45">
        <f t="shared" si="72"/>
        <v>78.464285714285708</v>
      </c>
      <c r="DG16" s="45">
        <f t="shared" si="73"/>
        <v>78.464285714285708</v>
      </c>
      <c r="DH16" s="45">
        <f t="shared" si="74"/>
        <v>79.54285714285713</v>
      </c>
      <c r="DI16" s="47">
        <f t="shared" si="75"/>
        <v>35</v>
      </c>
    </row>
    <row r="17" spans="1:113" x14ac:dyDescent="0.25">
      <c r="A17" s="130">
        <v>11</v>
      </c>
      <c r="B17" s="79" t="s">
        <v>259</v>
      </c>
      <c r="C17" s="131" t="s">
        <v>127</v>
      </c>
      <c r="D17" s="36">
        <f>'Nilai Rapor 1-5 (Puluhan)'!G17</f>
        <v>87</v>
      </c>
      <c r="E17" s="36">
        <f t="shared" si="0"/>
        <v>87</v>
      </c>
      <c r="F17" s="36">
        <f>'Nilai Rapor 1-5 (Puluhan)'!H17</f>
        <v>79</v>
      </c>
      <c r="G17" s="36">
        <f t="shared" si="1"/>
        <v>79</v>
      </c>
      <c r="H17" s="36">
        <f>'Nilai Rapor 1-5 (Puluhan)'!I17</f>
        <v>83</v>
      </c>
      <c r="I17" s="36">
        <f t="shared" si="2"/>
        <v>83</v>
      </c>
      <c r="J17" s="36">
        <f>'Nilai Rapor 1-5 (Puluhan)'!J17</f>
        <v>84</v>
      </c>
      <c r="K17" s="36">
        <f t="shared" si="3"/>
        <v>84</v>
      </c>
      <c r="L17" s="36">
        <f>'Nilai Rapor 1-5 (Puluhan)'!K17</f>
        <v>80</v>
      </c>
      <c r="M17" s="36">
        <f t="shared" si="4"/>
        <v>80</v>
      </c>
      <c r="N17" s="64">
        <f t="shared" si="5"/>
        <v>413</v>
      </c>
      <c r="O17" s="65">
        <f t="shared" si="56"/>
        <v>82.6</v>
      </c>
      <c r="P17" s="36">
        <f>'Nilai Rapor 1-5 (Puluhan)'!W17</f>
        <v>74</v>
      </c>
      <c r="Q17" s="44">
        <f t="shared" si="7"/>
        <v>74</v>
      </c>
      <c r="R17" s="36">
        <f>'Nilai Rapor 1-5 (Puluhan)'!X17</f>
        <v>77</v>
      </c>
      <c r="S17" s="44">
        <f t="shared" si="8"/>
        <v>77</v>
      </c>
      <c r="T17" s="36">
        <f>'Nilai Rapor 1-5 (Puluhan)'!Y17</f>
        <v>82</v>
      </c>
      <c r="U17" s="44">
        <f t="shared" si="9"/>
        <v>82</v>
      </c>
      <c r="V17" s="36">
        <f>'Nilai Rapor 1-5 (Puluhan)'!Z17</f>
        <v>84</v>
      </c>
      <c r="W17" s="44">
        <f t="shared" si="10"/>
        <v>84</v>
      </c>
      <c r="X17" s="36">
        <f>'Nilai Rapor 1-5 (Puluhan)'!AA17</f>
        <v>88</v>
      </c>
      <c r="Y17" s="44">
        <f t="shared" si="11"/>
        <v>88</v>
      </c>
      <c r="Z17" s="64">
        <f t="shared" si="12"/>
        <v>405</v>
      </c>
      <c r="AA17" s="65">
        <f t="shared" si="57"/>
        <v>81</v>
      </c>
      <c r="AB17" s="36">
        <f>'Nilai Rapor 1-5 (Puluhan)'!AE17</f>
        <v>82</v>
      </c>
      <c r="AC17" s="44">
        <f t="shared" si="14"/>
        <v>82</v>
      </c>
      <c r="AD17" s="36">
        <f>'Nilai Rapor 1-5 (Puluhan)'!AF17</f>
        <v>87</v>
      </c>
      <c r="AE17" s="44">
        <f t="shared" si="15"/>
        <v>87</v>
      </c>
      <c r="AF17" s="36">
        <f>'Nilai Rapor 1-5 (Puluhan)'!AG17</f>
        <v>80</v>
      </c>
      <c r="AG17" s="44">
        <f t="shared" si="16"/>
        <v>80</v>
      </c>
      <c r="AH17" s="36">
        <f>'Nilai Rapor 1-5 (Puluhan)'!AH17</f>
        <v>80</v>
      </c>
      <c r="AI17" s="44">
        <f t="shared" si="17"/>
        <v>80</v>
      </c>
      <c r="AJ17" s="36">
        <f>'Nilai Rapor 1-5 (Puluhan)'!AI17</f>
        <v>77</v>
      </c>
      <c r="AK17" s="44">
        <f t="shared" si="18"/>
        <v>77</v>
      </c>
      <c r="AL17" s="64">
        <f t="shared" si="19"/>
        <v>406</v>
      </c>
      <c r="AM17" s="65">
        <f t="shared" si="58"/>
        <v>81.2</v>
      </c>
      <c r="AN17" s="36">
        <f>'Nilai Rapor 1-5 (Puluhan)'!AM17</f>
        <v>74</v>
      </c>
      <c r="AO17" s="44">
        <f t="shared" si="21"/>
        <v>74</v>
      </c>
      <c r="AP17" s="36">
        <f>'Nilai Rapor 1-5 (Puluhan)'!AN17</f>
        <v>74</v>
      </c>
      <c r="AQ17" s="44">
        <f t="shared" si="22"/>
        <v>74</v>
      </c>
      <c r="AR17" s="36">
        <f>'Nilai Rapor 1-5 (Puluhan)'!AO17</f>
        <v>79</v>
      </c>
      <c r="AS17" s="44">
        <f t="shared" si="23"/>
        <v>79</v>
      </c>
      <c r="AT17" s="36">
        <f>'Nilai Rapor 1-5 (Puluhan)'!AP17</f>
        <v>82</v>
      </c>
      <c r="AU17" s="44">
        <f t="shared" si="24"/>
        <v>82</v>
      </c>
      <c r="AV17" s="36">
        <f>'Nilai Rapor 1-5 (Puluhan)'!AQ17</f>
        <v>77</v>
      </c>
      <c r="AW17" s="44">
        <f t="shared" si="25"/>
        <v>77</v>
      </c>
      <c r="AX17" s="64">
        <f t="shared" si="26"/>
        <v>386</v>
      </c>
      <c r="AY17" s="65">
        <f t="shared" si="59"/>
        <v>77.2</v>
      </c>
      <c r="AZ17" s="36">
        <f>'Nilai Rapor 1-5 (Puluhan)'!AU17</f>
        <v>76</v>
      </c>
      <c r="BA17" s="44">
        <f t="shared" si="28"/>
        <v>76</v>
      </c>
      <c r="BB17" s="36">
        <f>'Nilai Rapor 1-5 (Puluhan)'!AV17</f>
        <v>82</v>
      </c>
      <c r="BC17" s="44">
        <f t="shared" si="29"/>
        <v>82</v>
      </c>
      <c r="BD17" s="36">
        <f>'Nilai Rapor 1-5 (Puluhan)'!AW17</f>
        <v>81</v>
      </c>
      <c r="BE17" s="44">
        <f t="shared" si="30"/>
        <v>81</v>
      </c>
      <c r="BF17" s="36">
        <f>'Nilai Rapor 1-5 (Puluhan)'!AX17</f>
        <v>85</v>
      </c>
      <c r="BG17" s="44">
        <f t="shared" si="31"/>
        <v>85</v>
      </c>
      <c r="BH17" s="36">
        <f>'Nilai Rapor 1-5 (Puluhan)'!AY17</f>
        <v>80</v>
      </c>
      <c r="BI17" s="44">
        <f t="shared" si="32"/>
        <v>80</v>
      </c>
      <c r="BJ17" s="64">
        <f t="shared" si="33"/>
        <v>404</v>
      </c>
      <c r="BK17" s="65">
        <f t="shared" si="60"/>
        <v>80.8</v>
      </c>
      <c r="BL17" s="36">
        <f>'Nilai Rapor 1-5 (Puluhan)'!BC17</f>
        <v>80</v>
      </c>
      <c r="BM17" s="44">
        <f t="shared" si="35"/>
        <v>80</v>
      </c>
      <c r="BN17" s="36">
        <f>'Nilai Rapor 1-5 (Puluhan)'!BD17</f>
        <v>86</v>
      </c>
      <c r="BO17" s="44">
        <f t="shared" si="36"/>
        <v>86</v>
      </c>
      <c r="BP17" s="36">
        <f>'Nilai Rapor 1-5 (Puluhan)'!BE17</f>
        <v>86</v>
      </c>
      <c r="BQ17" s="44">
        <f t="shared" si="37"/>
        <v>86</v>
      </c>
      <c r="BR17" s="36">
        <f>'Nilai Rapor 1-5 (Puluhan)'!BF17</f>
        <v>84</v>
      </c>
      <c r="BS17" s="44">
        <f t="shared" si="38"/>
        <v>84</v>
      </c>
      <c r="BT17" s="36">
        <f>'Nilai Rapor 1-5 (Puluhan)'!BG17</f>
        <v>84</v>
      </c>
      <c r="BU17" s="44">
        <f t="shared" si="39"/>
        <v>84</v>
      </c>
      <c r="BV17" s="64">
        <f t="shared" si="40"/>
        <v>420</v>
      </c>
      <c r="BW17" s="65">
        <f t="shared" si="61"/>
        <v>84</v>
      </c>
      <c r="BX17" s="36">
        <f>'Nilai Rapor 1-5 (Puluhan)'!BK17</f>
        <v>87</v>
      </c>
      <c r="BY17" s="44">
        <f t="shared" si="42"/>
        <v>87</v>
      </c>
      <c r="BZ17" s="36">
        <f>'Nilai Rapor 1-5 (Puluhan)'!BL17</f>
        <v>88</v>
      </c>
      <c r="CA17" s="44">
        <f t="shared" si="43"/>
        <v>88</v>
      </c>
      <c r="CB17" s="36">
        <f>'Nilai Rapor 1-5 (Puluhan)'!BM17</f>
        <v>89</v>
      </c>
      <c r="CC17" s="44">
        <f t="shared" si="44"/>
        <v>89</v>
      </c>
      <c r="CD17" s="36">
        <f>'Nilai Rapor 1-5 (Puluhan)'!BN17</f>
        <v>85</v>
      </c>
      <c r="CE17" s="44">
        <f t="shared" si="45"/>
        <v>85</v>
      </c>
      <c r="CF17" s="36">
        <f>'Nilai Rapor 1-5 (Puluhan)'!BO17</f>
        <v>84</v>
      </c>
      <c r="CG17" s="44">
        <f t="shared" si="46"/>
        <v>84</v>
      </c>
      <c r="CH17" s="64">
        <f t="shared" si="47"/>
        <v>433</v>
      </c>
      <c r="CI17" s="64">
        <f t="shared" si="62"/>
        <v>86.6</v>
      </c>
      <c r="CJ17" s="59"/>
      <c r="CK17" s="36">
        <f>'Nilai Rapor 1-5 (Puluhan)'!EG17</f>
        <v>82</v>
      </c>
      <c r="CL17" s="44">
        <f t="shared" si="49"/>
        <v>82</v>
      </c>
      <c r="CM17" s="36">
        <f>'Nilai Rapor 1-5 (Puluhan)'!EH17</f>
        <v>81.5</v>
      </c>
      <c r="CN17" s="44">
        <f t="shared" si="50"/>
        <v>81.5</v>
      </c>
      <c r="CO17" s="36">
        <f>'Nilai Rapor 1-5 (Puluhan)'!EI17</f>
        <v>84.25</v>
      </c>
      <c r="CP17" s="44">
        <f t="shared" si="51"/>
        <v>84.25</v>
      </c>
      <c r="CQ17" s="36">
        <f>'Nilai Rapor 1-5 (Puluhan)'!EJ17</f>
        <v>83.5</v>
      </c>
      <c r="CR17" s="44">
        <f t="shared" si="52"/>
        <v>83.5</v>
      </c>
      <c r="CS17" s="36">
        <f>'Nilai Rapor 1-5 (Puluhan)'!EK17</f>
        <v>82.25</v>
      </c>
      <c r="CT17" s="44">
        <f t="shared" si="53"/>
        <v>82.25</v>
      </c>
      <c r="CU17" s="36">
        <f t="shared" si="54"/>
        <v>413.5</v>
      </c>
      <c r="CV17" s="36">
        <f t="shared" si="63"/>
        <v>82.7</v>
      </c>
      <c r="CW17" s="59"/>
      <c r="CX17" s="45">
        <f t="shared" si="64"/>
        <v>79.285714285714292</v>
      </c>
      <c r="CY17" s="45">
        <f t="shared" si="65"/>
        <v>79.285714285714292</v>
      </c>
      <c r="CZ17" s="45">
        <f t="shared" si="66"/>
        <v>82.214285714285708</v>
      </c>
      <c r="DA17" s="45">
        <f t="shared" si="67"/>
        <v>82.214285714285708</v>
      </c>
      <c r="DB17" s="45">
        <f t="shared" si="68"/>
        <v>83.035714285714292</v>
      </c>
      <c r="DC17" s="45">
        <f t="shared" si="69"/>
        <v>83.035714285714292</v>
      </c>
      <c r="DD17" s="45">
        <f t="shared" si="70"/>
        <v>83.357142857142861</v>
      </c>
      <c r="DE17" s="45">
        <f t="shared" si="71"/>
        <v>83.357142857142861</v>
      </c>
      <c r="DF17" s="45">
        <f t="shared" si="72"/>
        <v>81.75</v>
      </c>
      <c r="DG17" s="45">
        <f t="shared" si="73"/>
        <v>81.75</v>
      </c>
      <c r="DH17" s="45">
        <f t="shared" si="74"/>
        <v>81.928571428571431</v>
      </c>
      <c r="DI17" s="47">
        <f t="shared" si="75"/>
        <v>26</v>
      </c>
    </row>
    <row r="18" spans="1:113" s="59" customFormat="1" x14ac:dyDescent="0.25">
      <c r="A18" s="130">
        <v>12</v>
      </c>
      <c r="B18" s="79" t="s">
        <v>260</v>
      </c>
      <c r="C18" s="131" t="s">
        <v>128</v>
      </c>
      <c r="D18" s="36">
        <f>'Nilai Rapor 1-5 (Puluhan)'!G18</f>
        <v>85</v>
      </c>
      <c r="E18" s="36">
        <f t="shared" si="0"/>
        <v>85</v>
      </c>
      <c r="F18" s="36">
        <f>'Nilai Rapor 1-5 (Puluhan)'!H18</f>
        <v>75</v>
      </c>
      <c r="G18" s="36">
        <f t="shared" si="1"/>
        <v>75</v>
      </c>
      <c r="H18" s="36">
        <f>'Nilai Rapor 1-5 (Puluhan)'!I18</f>
        <v>79</v>
      </c>
      <c r="I18" s="36">
        <f t="shared" si="2"/>
        <v>79</v>
      </c>
      <c r="J18" s="36">
        <f>'Nilai Rapor 1-5 (Puluhan)'!J18</f>
        <v>82</v>
      </c>
      <c r="K18" s="36">
        <f t="shared" si="3"/>
        <v>82</v>
      </c>
      <c r="L18" s="36">
        <f>'Nilai Rapor 1-5 (Puluhan)'!K18</f>
        <v>77</v>
      </c>
      <c r="M18" s="36">
        <f t="shared" si="4"/>
        <v>77</v>
      </c>
      <c r="N18" s="64">
        <f t="shared" si="5"/>
        <v>398</v>
      </c>
      <c r="O18" s="65">
        <f t="shared" si="56"/>
        <v>79.599999999999994</v>
      </c>
      <c r="P18" s="36">
        <f>'Nilai Rapor 1-5 (Puluhan)'!W18</f>
        <v>75</v>
      </c>
      <c r="Q18" s="44">
        <f t="shared" si="7"/>
        <v>75</v>
      </c>
      <c r="R18" s="36">
        <f>'Nilai Rapor 1-5 (Puluhan)'!X18</f>
        <v>74</v>
      </c>
      <c r="S18" s="44">
        <f t="shared" si="8"/>
        <v>74</v>
      </c>
      <c r="T18" s="36">
        <f>'Nilai Rapor 1-5 (Puluhan)'!Y18</f>
        <v>78</v>
      </c>
      <c r="U18" s="44">
        <f t="shared" si="9"/>
        <v>78</v>
      </c>
      <c r="V18" s="36">
        <f>'Nilai Rapor 1-5 (Puluhan)'!Z18</f>
        <v>82</v>
      </c>
      <c r="W18" s="44">
        <f t="shared" si="10"/>
        <v>82</v>
      </c>
      <c r="X18" s="36">
        <f>'Nilai Rapor 1-5 (Puluhan)'!AA18</f>
        <v>82</v>
      </c>
      <c r="Y18" s="44">
        <f t="shared" si="11"/>
        <v>82</v>
      </c>
      <c r="Z18" s="64">
        <f t="shared" si="12"/>
        <v>391</v>
      </c>
      <c r="AA18" s="65">
        <f t="shared" si="57"/>
        <v>78.2</v>
      </c>
      <c r="AB18" s="36">
        <f>'Nilai Rapor 1-5 (Puluhan)'!AE18</f>
        <v>81</v>
      </c>
      <c r="AC18" s="44">
        <f t="shared" si="14"/>
        <v>81</v>
      </c>
      <c r="AD18" s="36">
        <f>'Nilai Rapor 1-5 (Puluhan)'!AF18</f>
        <v>81</v>
      </c>
      <c r="AE18" s="44">
        <f t="shared" si="15"/>
        <v>81</v>
      </c>
      <c r="AF18" s="36">
        <f>'Nilai Rapor 1-5 (Puluhan)'!AG18</f>
        <v>75</v>
      </c>
      <c r="AG18" s="44">
        <f t="shared" si="16"/>
        <v>75</v>
      </c>
      <c r="AH18" s="36">
        <f>'Nilai Rapor 1-5 (Puluhan)'!AH18</f>
        <v>77</v>
      </c>
      <c r="AI18" s="44">
        <f t="shared" si="17"/>
        <v>77</v>
      </c>
      <c r="AJ18" s="36">
        <f>'Nilai Rapor 1-5 (Puluhan)'!AI18</f>
        <v>76</v>
      </c>
      <c r="AK18" s="44">
        <f t="shared" si="18"/>
        <v>76</v>
      </c>
      <c r="AL18" s="64">
        <f t="shared" si="19"/>
        <v>390</v>
      </c>
      <c r="AM18" s="65">
        <f t="shared" si="58"/>
        <v>78</v>
      </c>
      <c r="AN18" s="36">
        <f>'Nilai Rapor 1-5 (Puluhan)'!AM18</f>
        <v>75</v>
      </c>
      <c r="AO18" s="44">
        <f t="shared" si="21"/>
        <v>75</v>
      </c>
      <c r="AP18" s="36">
        <f>'Nilai Rapor 1-5 (Puluhan)'!AN18</f>
        <v>73</v>
      </c>
      <c r="AQ18" s="44">
        <f t="shared" si="22"/>
        <v>73</v>
      </c>
      <c r="AR18" s="36">
        <f>'Nilai Rapor 1-5 (Puluhan)'!AO18</f>
        <v>81</v>
      </c>
      <c r="AS18" s="44">
        <f t="shared" si="23"/>
        <v>81</v>
      </c>
      <c r="AT18" s="36">
        <f>'Nilai Rapor 1-5 (Puluhan)'!AP18</f>
        <v>80</v>
      </c>
      <c r="AU18" s="44">
        <f t="shared" si="24"/>
        <v>80</v>
      </c>
      <c r="AV18" s="36">
        <f>'Nilai Rapor 1-5 (Puluhan)'!AQ18</f>
        <v>76</v>
      </c>
      <c r="AW18" s="44">
        <f t="shared" si="25"/>
        <v>76</v>
      </c>
      <c r="AX18" s="64">
        <f t="shared" si="26"/>
        <v>385</v>
      </c>
      <c r="AY18" s="65">
        <f t="shared" si="59"/>
        <v>77</v>
      </c>
      <c r="AZ18" s="36">
        <f>'Nilai Rapor 1-5 (Puluhan)'!AU18</f>
        <v>74</v>
      </c>
      <c r="BA18" s="44">
        <f t="shared" si="28"/>
        <v>74</v>
      </c>
      <c r="BB18" s="36">
        <f>'Nilai Rapor 1-5 (Puluhan)'!AV18</f>
        <v>77</v>
      </c>
      <c r="BC18" s="44">
        <f t="shared" si="29"/>
        <v>77</v>
      </c>
      <c r="BD18" s="36">
        <f>'Nilai Rapor 1-5 (Puluhan)'!AW18</f>
        <v>79</v>
      </c>
      <c r="BE18" s="44">
        <f t="shared" si="30"/>
        <v>79</v>
      </c>
      <c r="BF18" s="36">
        <f>'Nilai Rapor 1-5 (Puluhan)'!AX18</f>
        <v>80</v>
      </c>
      <c r="BG18" s="44">
        <f t="shared" si="31"/>
        <v>80</v>
      </c>
      <c r="BH18" s="36">
        <f>'Nilai Rapor 1-5 (Puluhan)'!AY18</f>
        <v>76</v>
      </c>
      <c r="BI18" s="44">
        <f t="shared" si="32"/>
        <v>76</v>
      </c>
      <c r="BJ18" s="64">
        <f t="shared" si="33"/>
        <v>386</v>
      </c>
      <c r="BK18" s="65">
        <f t="shared" si="60"/>
        <v>77.2</v>
      </c>
      <c r="BL18" s="36">
        <f>'Nilai Rapor 1-5 (Puluhan)'!BC18</f>
        <v>75</v>
      </c>
      <c r="BM18" s="44">
        <f t="shared" si="35"/>
        <v>75</v>
      </c>
      <c r="BN18" s="36">
        <f>'Nilai Rapor 1-5 (Puluhan)'!BD18</f>
        <v>78</v>
      </c>
      <c r="BO18" s="44">
        <f t="shared" si="36"/>
        <v>78</v>
      </c>
      <c r="BP18" s="36">
        <f>'Nilai Rapor 1-5 (Puluhan)'!BE18</f>
        <v>80</v>
      </c>
      <c r="BQ18" s="44">
        <f t="shared" si="37"/>
        <v>80</v>
      </c>
      <c r="BR18" s="36">
        <f>'Nilai Rapor 1-5 (Puluhan)'!BF18</f>
        <v>81</v>
      </c>
      <c r="BS18" s="44">
        <f t="shared" si="38"/>
        <v>81</v>
      </c>
      <c r="BT18" s="36">
        <f>'Nilai Rapor 1-5 (Puluhan)'!BG18</f>
        <v>76</v>
      </c>
      <c r="BU18" s="44">
        <f t="shared" si="39"/>
        <v>76</v>
      </c>
      <c r="BV18" s="64">
        <f t="shared" si="40"/>
        <v>390</v>
      </c>
      <c r="BW18" s="65">
        <f t="shared" si="61"/>
        <v>78</v>
      </c>
      <c r="BX18" s="36">
        <f>'Nilai Rapor 1-5 (Puluhan)'!BK18</f>
        <v>75</v>
      </c>
      <c r="BY18" s="44">
        <f t="shared" si="42"/>
        <v>75</v>
      </c>
      <c r="BZ18" s="36">
        <f>'Nilai Rapor 1-5 (Puluhan)'!BL18</f>
        <v>77</v>
      </c>
      <c r="CA18" s="44">
        <f t="shared" si="43"/>
        <v>77</v>
      </c>
      <c r="CB18" s="36">
        <f>'Nilai Rapor 1-5 (Puluhan)'!BM18</f>
        <v>81</v>
      </c>
      <c r="CC18" s="44">
        <f t="shared" si="44"/>
        <v>81</v>
      </c>
      <c r="CD18" s="36">
        <f>'Nilai Rapor 1-5 (Puluhan)'!BN18</f>
        <v>80</v>
      </c>
      <c r="CE18" s="44">
        <f t="shared" si="45"/>
        <v>80</v>
      </c>
      <c r="CF18" s="36">
        <f>'Nilai Rapor 1-5 (Puluhan)'!BO18</f>
        <v>76</v>
      </c>
      <c r="CG18" s="44">
        <f t="shared" si="46"/>
        <v>76</v>
      </c>
      <c r="CH18" s="64">
        <f t="shared" si="47"/>
        <v>389</v>
      </c>
      <c r="CI18" s="64">
        <f t="shared" si="62"/>
        <v>77.8</v>
      </c>
      <c r="CK18" s="36">
        <f>'Nilai Rapor 1-5 (Puluhan)'!EG18</f>
        <v>80.5</v>
      </c>
      <c r="CL18" s="44">
        <f t="shared" si="49"/>
        <v>80.5</v>
      </c>
      <c r="CM18" s="36">
        <f>'Nilai Rapor 1-5 (Puluhan)'!EH18</f>
        <v>76.5</v>
      </c>
      <c r="CN18" s="44">
        <f t="shared" si="50"/>
        <v>76.5</v>
      </c>
      <c r="CO18" s="36">
        <f>'Nilai Rapor 1-5 (Puluhan)'!EI18</f>
        <v>79.5</v>
      </c>
      <c r="CP18" s="44">
        <f t="shared" si="51"/>
        <v>79.5</v>
      </c>
      <c r="CQ18" s="36">
        <f>'Nilai Rapor 1-5 (Puluhan)'!EJ18</f>
        <v>79.25</v>
      </c>
      <c r="CR18" s="44">
        <f t="shared" si="52"/>
        <v>79.25</v>
      </c>
      <c r="CS18" s="36">
        <f>'Nilai Rapor 1-5 (Puluhan)'!EK18</f>
        <v>80.5</v>
      </c>
      <c r="CT18" s="44">
        <f t="shared" si="53"/>
        <v>80.5</v>
      </c>
      <c r="CU18" s="36">
        <f t="shared" si="54"/>
        <v>396.25</v>
      </c>
      <c r="CV18" s="36">
        <f t="shared" si="63"/>
        <v>79.25</v>
      </c>
      <c r="CX18" s="45">
        <f t="shared" si="64"/>
        <v>76.5</v>
      </c>
      <c r="CY18" s="45">
        <f t="shared" si="65"/>
        <v>76.5</v>
      </c>
      <c r="CZ18" s="45">
        <f t="shared" si="66"/>
        <v>76.642857142857139</v>
      </c>
      <c r="DA18" s="45">
        <f t="shared" si="67"/>
        <v>76.642857142857139</v>
      </c>
      <c r="DB18" s="45">
        <f t="shared" si="68"/>
        <v>79.071428571428569</v>
      </c>
      <c r="DC18" s="45">
        <f t="shared" si="69"/>
        <v>79.071428571428569</v>
      </c>
      <c r="DD18" s="45">
        <f t="shared" si="70"/>
        <v>79.892857142857139</v>
      </c>
      <c r="DE18" s="45">
        <f t="shared" si="71"/>
        <v>79.892857142857139</v>
      </c>
      <c r="DF18" s="45">
        <f t="shared" si="72"/>
        <v>77.5</v>
      </c>
      <c r="DG18" s="45">
        <f t="shared" si="73"/>
        <v>77.5</v>
      </c>
      <c r="DH18" s="45">
        <f t="shared" si="74"/>
        <v>77.921428571428564</v>
      </c>
      <c r="DI18" s="47">
        <f t="shared" si="75"/>
        <v>43</v>
      </c>
    </row>
    <row r="19" spans="1:113" s="59" customFormat="1" x14ac:dyDescent="0.25">
      <c r="A19" s="130">
        <v>13</v>
      </c>
      <c r="B19" s="79" t="s">
        <v>261</v>
      </c>
      <c r="C19" s="131" t="s">
        <v>129</v>
      </c>
      <c r="D19" s="36">
        <f>'Nilai Rapor 1-5 (Puluhan)'!G19</f>
        <v>83</v>
      </c>
      <c r="E19" s="36">
        <f t="shared" si="0"/>
        <v>83</v>
      </c>
      <c r="F19" s="36">
        <f>'Nilai Rapor 1-5 (Puluhan)'!H19</f>
        <v>75</v>
      </c>
      <c r="G19" s="36">
        <f t="shared" si="1"/>
        <v>75</v>
      </c>
      <c r="H19" s="36">
        <f>'Nilai Rapor 1-5 (Puluhan)'!I19</f>
        <v>78</v>
      </c>
      <c r="I19" s="36">
        <f t="shared" si="2"/>
        <v>78</v>
      </c>
      <c r="J19" s="36">
        <f>'Nilai Rapor 1-5 (Puluhan)'!J19</f>
        <v>75</v>
      </c>
      <c r="K19" s="36">
        <f t="shared" si="3"/>
        <v>75</v>
      </c>
      <c r="L19" s="36">
        <f>'Nilai Rapor 1-5 (Puluhan)'!K19</f>
        <v>79</v>
      </c>
      <c r="M19" s="36">
        <f t="shared" si="4"/>
        <v>79</v>
      </c>
      <c r="N19" s="64">
        <f t="shared" si="5"/>
        <v>390</v>
      </c>
      <c r="O19" s="65">
        <f t="shared" si="56"/>
        <v>78</v>
      </c>
      <c r="P19" s="36">
        <f>'Nilai Rapor 1-5 (Puluhan)'!W19</f>
        <v>75</v>
      </c>
      <c r="Q19" s="44">
        <f t="shared" si="7"/>
        <v>75</v>
      </c>
      <c r="R19" s="36">
        <f>'Nilai Rapor 1-5 (Puluhan)'!X19</f>
        <v>76</v>
      </c>
      <c r="S19" s="44">
        <f t="shared" si="8"/>
        <v>76</v>
      </c>
      <c r="T19" s="36">
        <f>'Nilai Rapor 1-5 (Puluhan)'!Y19</f>
        <v>78</v>
      </c>
      <c r="U19" s="44">
        <f t="shared" si="9"/>
        <v>78</v>
      </c>
      <c r="V19" s="36">
        <f>'Nilai Rapor 1-5 (Puluhan)'!Z19</f>
        <v>81</v>
      </c>
      <c r="W19" s="44">
        <f t="shared" si="10"/>
        <v>81</v>
      </c>
      <c r="X19" s="36">
        <f>'Nilai Rapor 1-5 (Puluhan)'!AA19</f>
        <v>87</v>
      </c>
      <c r="Y19" s="44">
        <f t="shared" si="11"/>
        <v>87</v>
      </c>
      <c r="Z19" s="64">
        <f t="shared" si="12"/>
        <v>397</v>
      </c>
      <c r="AA19" s="65">
        <f t="shared" si="57"/>
        <v>79.400000000000006</v>
      </c>
      <c r="AB19" s="36">
        <f>'Nilai Rapor 1-5 (Puluhan)'!AE19</f>
        <v>85</v>
      </c>
      <c r="AC19" s="44">
        <f t="shared" si="14"/>
        <v>85</v>
      </c>
      <c r="AD19" s="36">
        <f>'Nilai Rapor 1-5 (Puluhan)'!AF19</f>
        <v>81</v>
      </c>
      <c r="AE19" s="44">
        <f t="shared" si="15"/>
        <v>81</v>
      </c>
      <c r="AF19" s="36">
        <f>'Nilai Rapor 1-5 (Puluhan)'!AG19</f>
        <v>75</v>
      </c>
      <c r="AG19" s="44">
        <f t="shared" si="16"/>
        <v>75</v>
      </c>
      <c r="AH19" s="36">
        <f>'Nilai Rapor 1-5 (Puluhan)'!AH19</f>
        <v>76</v>
      </c>
      <c r="AI19" s="44">
        <f t="shared" si="17"/>
        <v>76</v>
      </c>
      <c r="AJ19" s="36">
        <f>'Nilai Rapor 1-5 (Puluhan)'!AI19</f>
        <v>76</v>
      </c>
      <c r="AK19" s="44">
        <f t="shared" si="18"/>
        <v>76</v>
      </c>
      <c r="AL19" s="64">
        <f t="shared" si="19"/>
        <v>393</v>
      </c>
      <c r="AM19" s="65">
        <f t="shared" si="58"/>
        <v>78.599999999999994</v>
      </c>
      <c r="AN19" s="36">
        <f>'Nilai Rapor 1-5 (Puluhan)'!AM19</f>
        <v>74</v>
      </c>
      <c r="AO19" s="44">
        <f t="shared" si="21"/>
        <v>74</v>
      </c>
      <c r="AP19" s="36">
        <f>'Nilai Rapor 1-5 (Puluhan)'!AN19</f>
        <v>78</v>
      </c>
      <c r="AQ19" s="44">
        <f t="shared" si="22"/>
        <v>78</v>
      </c>
      <c r="AR19" s="36">
        <f>'Nilai Rapor 1-5 (Puluhan)'!AO19</f>
        <v>79</v>
      </c>
      <c r="AS19" s="44">
        <f t="shared" si="23"/>
        <v>79</v>
      </c>
      <c r="AT19" s="36">
        <f>'Nilai Rapor 1-5 (Puluhan)'!AP19</f>
        <v>79</v>
      </c>
      <c r="AU19" s="44">
        <f t="shared" si="24"/>
        <v>79</v>
      </c>
      <c r="AV19" s="36">
        <f>'Nilai Rapor 1-5 (Puluhan)'!AQ19</f>
        <v>76</v>
      </c>
      <c r="AW19" s="44">
        <f t="shared" si="25"/>
        <v>76</v>
      </c>
      <c r="AX19" s="64">
        <f t="shared" si="26"/>
        <v>386</v>
      </c>
      <c r="AY19" s="65">
        <f t="shared" si="59"/>
        <v>77.2</v>
      </c>
      <c r="AZ19" s="36">
        <f>'Nilai Rapor 1-5 (Puluhan)'!AU19</f>
        <v>74</v>
      </c>
      <c r="BA19" s="44">
        <f t="shared" si="28"/>
        <v>74</v>
      </c>
      <c r="BB19" s="36">
        <f>'Nilai Rapor 1-5 (Puluhan)'!AV19</f>
        <v>79</v>
      </c>
      <c r="BC19" s="44">
        <f t="shared" si="29"/>
        <v>79</v>
      </c>
      <c r="BD19" s="36">
        <f>'Nilai Rapor 1-5 (Puluhan)'!AW19</f>
        <v>78</v>
      </c>
      <c r="BE19" s="44">
        <f t="shared" si="30"/>
        <v>78</v>
      </c>
      <c r="BF19" s="36">
        <f>'Nilai Rapor 1-5 (Puluhan)'!AX19</f>
        <v>79</v>
      </c>
      <c r="BG19" s="44">
        <f t="shared" si="31"/>
        <v>79</v>
      </c>
      <c r="BH19" s="36">
        <f>'Nilai Rapor 1-5 (Puluhan)'!AY19</f>
        <v>76</v>
      </c>
      <c r="BI19" s="44">
        <f t="shared" si="32"/>
        <v>76</v>
      </c>
      <c r="BJ19" s="64">
        <f t="shared" si="33"/>
        <v>386</v>
      </c>
      <c r="BK19" s="65">
        <f t="shared" si="60"/>
        <v>77.2</v>
      </c>
      <c r="BL19" s="36">
        <f>'Nilai Rapor 1-5 (Puluhan)'!BC19</f>
        <v>75</v>
      </c>
      <c r="BM19" s="44">
        <f t="shared" si="35"/>
        <v>75</v>
      </c>
      <c r="BN19" s="36">
        <f>'Nilai Rapor 1-5 (Puluhan)'!BD19</f>
        <v>79</v>
      </c>
      <c r="BO19" s="44">
        <f t="shared" si="36"/>
        <v>79</v>
      </c>
      <c r="BP19" s="36">
        <f>'Nilai Rapor 1-5 (Puluhan)'!BE19</f>
        <v>80</v>
      </c>
      <c r="BQ19" s="44">
        <f t="shared" si="37"/>
        <v>80</v>
      </c>
      <c r="BR19" s="36">
        <f>'Nilai Rapor 1-5 (Puluhan)'!BF19</f>
        <v>80</v>
      </c>
      <c r="BS19" s="44">
        <f t="shared" si="38"/>
        <v>80</v>
      </c>
      <c r="BT19" s="36">
        <f>'Nilai Rapor 1-5 (Puluhan)'!BG19</f>
        <v>78</v>
      </c>
      <c r="BU19" s="44">
        <f t="shared" si="39"/>
        <v>78</v>
      </c>
      <c r="BV19" s="64">
        <f t="shared" si="40"/>
        <v>392</v>
      </c>
      <c r="BW19" s="65">
        <f t="shared" si="61"/>
        <v>78.400000000000006</v>
      </c>
      <c r="BX19" s="36">
        <f>'Nilai Rapor 1-5 (Puluhan)'!BK19</f>
        <v>75</v>
      </c>
      <c r="BY19" s="44">
        <f t="shared" si="42"/>
        <v>75</v>
      </c>
      <c r="BZ19" s="36">
        <f>'Nilai Rapor 1-5 (Puluhan)'!BL19</f>
        <v>76</v>
      </c>
      <c r="CA19" s="44">
        <f t="shared" si="43"/>
        <v>76</v>
      </c>
      <c r="CB19" s="36">
        <f>'Nilai Rapor 1-5 (Puluhan)'!BM19</f>
        <v>83</v>
      </c>
      <c r="CC19" s="44">
        <f t="shared" si="44"/>
        <v>83</v>
      </c>
      <c r="CD19" s="36">
        <f>'Nilai Rapor 1-5 (Puluhan)'!BN19</f>
        <v>80</v>
      </c>
      <c r="CE19" s="44">
        <f t="shared" si="45"/>
        <v>80</v>
      </c>
      <c r="CF19" s="36">
        <f>'Nilai Rapor 1-5 (Puluhan)'!BO19</f>
        <v>76</v>
      </c>
      <c r="CG19" s="44">
        <f t="shared" si="46"/>
        <v>76</v>
      </c>
      <c r="CH19" s="64">
        <f t="shared" si="47"/>
        <v>390</v>
      </c>
      <c r="CI19" s="64">
        <f t="shared" si="62"/>
        <v>78</v>
      </c>
      <c r="CK19" s="36">
        <f>'Nilai Rapor 1-5 (Puluhan)'!EG19</f>
        <v>78.75</v>
      </c>
      <c r="CL19" s="44">
        <f t="shared" si="49"/>
        <v>78.75</v>
      </c>
      <c r="CM19" s="36">
        <f>'Nilai Rapor 1-5 (Puluhan)'!EH19</f>
        <v>76.25</v>
      </c>
      <c r="CN19" s="44">
        <f t="shared" si="50"/>
        <v>76.25</v>
      </c>
      <c r="CO19" s="36">
        <f>'Nilai Rapor 1-5 (Puluhan)'!EI19</f>
        <v>78.75</v>
      </c>
      <c r="CP19" s="44">
        <f t="shared" si="51"/>
        <v>78.75</v>
      </c>
      <c r="CQ19" s="36">
        <f>'Nilai Rapor 1-5 (Puluhan)'!EJ19</f>
        <v>76.25</v>
      </c>
      <c r="CR19" s="44">
        <f t="shared" si="52"/>
        <v>76.25</v>
      </c>
      <c r="CS19" s="36">
        <f>'Nilai Rapor 1-5 (Puluhan)'!EK19</f>
        <v>82.25</v>
      </c>
      <c r="CT19" s="44">
        <f t="shared" si="53"/>
        <v>82.25</v>
      </c>
      <c r="CU19" s="36">
        <f t="shared" si="54"/>
        <v>392.25</v>
      </c>
      <c r="CV19" s="36">
        <f t="shared" si="63"/>
        <v>78.45</v>
      </c>
      <c r="CX19" s="45">
        <f t="shared" si="64"/>
        <v>76.678571428571431</v>
      </c>
      <c r="CY19" s="45">
        <f t="shared" si="65"/>
        <v>76.678571428571431</v>
      </c>
      <c r="CZ19" s="45">
        <f t="shared" si="66"/>
        <v>77.892857142857139</v>
      </c>
      <c r="DA19" s="45">
        <f t="shared" si="67"/>
        <v>77.892857142857139</v>
      </c>
      <c r="DB19" s="45">
        <f t="shared" si="68"/>
        <v>78.821428571428569</v>
      </c>
      <c r="DC19" s="45">
        <f t="shared" si="69"/>
        <v>78.821428571428569</v>
      </c>
      <c r="DD19" s="45">
        <f t="shared" si="70"/>
        <v>78.75</v>
      </c>
      <c r="DE19" s="45">
        <f t="shared" si="71"/>
        <v>78.75</v>
      </c>
      <c r="DF19" s="45">
        <f t="shared" si="72"/>
        <v>78.75</v>
      </c>
      <c r="DG19" s="45">
        <f t="shared" si="73"/>
        <v>78.75</v>
      </c>
      <c r="DH19" s="45">
        <f t="shared" si="74"/>
        <v>78.178571428571431</v>
      </c>
      <c r="DI19" s="47">
        <f t="shared" si="75"/>
        <v>41</v>
      </c>
    </row>
    <row r="20" spans="1:113" s="59" customFormat="1" x14ac:dyDescent="0.25">
      <c r="A20" s="130">
        <v>14</v>
      </c>
      <c r="B20" s="79" t="s">
        <v>262</v>
      </c>
      <c r="C20" s="131" t="s">
        <v>130</v>
      </c>
      <c r="D20" s="36">
        <f>'Nilai Rapor 1-5 (Puluhan)'!G20</f>
        <v>90</v>
      </c>
      <c r="E20" s="36">
        <f t="shared" si="0"/>
        <v>90</v>
      </c>
      <c r="F20" s="36">
        <f>'Nilai Rapor 1-5 (Puluhan)'!H20</f>
        <v>81</v>
      </c>
      <c r="G20" s="36">
        <f t="shared" si="1"/>
        <v>81</v>
      </c>
      <c r="H20" s="36">
        <f>'Nilai Rapor 1-5 (Puluhan)'!I20</f>
        <v>83</v>
      </c>
      <c r="I20" s="36">
        <f t="shared" si="2"/>
        <v>83</v>
      </c>
      <c r="J20" s="36">
        <f>'Nilai Rapor 1-5 (Puluhan)'!J20</f>
        <v>83</v>
      </c>
      <c r="K20" s="36">
        <f t="shared" si="3"/>
        <v>83</v>
      </c>
      <c r="L20" s="36">
        <f>'Nilai Rapor 1-5 (Puluhan)'!K20</f>
        <v>80</v>
      </c>
      <c r="M20" s="36">
        <f t="shared" si="4"/>
        <v>80</v>
      </c>
      <c r="N20" s="64">
        <f t="shared" si="5"/>
        <v>417</v>
      </c>
      <c r="O20" s="65">
        <f t="shared" si="56"/>
        <v>83.4</v>
      </c>
      <c r="P20" s="36">
        <f>'Nilai Rapor 1-5 (Puluhan)'!W20</f>
        <v>79</v>
      </c>
      <c r="Q20" s="44">
        <f t="shared" si="7"/>
        <v>79</v>
      </c>
      <c r="R20" s="36">
        <f>'Nilai Rapor 1-5 (Puluhan)'!X20</f>
        <v>79</v>
      </c>
      <c r="S20" s="44">
        <f t="shared" si="8"/>
        <v>79</v>
      </c>
      <c r="T20" s="36">
        <f>'Nilai Rapor 1-5 (Puluhan)'!Y20</f>
        <v>83</v>
      </c>
      <c r="U20" s="44">
        <f t="shared" si="9"/>
        <v>83</v>
      </c>
      <c r="V20" s="36">
        <f>'Nilai Rapor 1-5 (Puluhan)'!Z20</f>
        <v>82</v>
      </c>
      <c r="W20" s="44">
        <f t="shared" si="10"/>
        <v>82</v>
      </c>
      <c r="X20" s="36">
        <f>'Nilai Rapor 1-5 (Puluhan)'!AA20</f>
        <v>82</v>
      </c>
      <c r="Y20" s="44">
        <f t="shared" si="11"/>
        <v>82</v>
      </c>
      <c r="Z20" s="64">
        <f t="shared" si="12"/>
        <v>405</v>
      </c>
      <c r="AA20" s="65">
        <f t="shared" si="57"/>
        <v>81</v>
      </c>
      <c r="AB20" s="36">
        <f>'Nilai Rapor 1-5 (Puluhan)'!AE20</f>
        <v>85</v>
      </c>
      <c r="AC20" s="44">
        <f t="shared" si="14"/>
        <v>85</v>
      </c>
      <c r="AD20" s="36">
        <f>'Nilai Rapor 1-5 (Puluhan)'!AF20</f>
        <v>87</v>
      </c>
      <c r="AE20" s="44">
        <f t="shared" si="15"/>
        <v>87</v>
      </c>
      <c r="AF20" s="36">
        <f>'Nilai Rapor 1-5 (Puluhan)'!AG20</f>
        <v>78</v>
      </c>
      <c r="AG20" s="44">
        <f t="shared" si="16"/>
        <v>78</v>
      </c>
      <c r="AH20" s="36">
        <f>'Nilai Rapor 1-5 (Puluhan)'!AH20</f>
        <v>77</v>
      </c>
      <c r="AI20" s="44">
        <f t="shared" si="17"/>
        <v>77</v>
      </c>
      <c r="AJ20" s="36">
        <f>'Nilai Rapor 1-5 (Puluhan)'!AI20</f>
        <v>76</v>
      </c>
      <c r="AK20" s="44">
        <f t="shared" si="18"/>
        <v>76</v>
      </c>
      <c r="AL20" s="64">
        <f t="shared" si="19"/>
        <v>403</v>
      </c>
      <c r="AM20" s="65">
        <f t="shared" si="58"/>
        <v>80.599999999999994</v>
      </c>
      <c r="AN20" s="36">
        <f>'Nilai Rapor 1-5 (Puluhan)'!AM20</f>
        <v>79</v>
      </c>
      <c r="AO20" s="44">
        <f t="shared" si="21"/>
        <v>79</v>
      </c>
      <c r="AP20" s="36">
        <f>'Nilai Rapor 1-5 (Puluhan)'!AN20</f>
        <v>81</v>
      </c>
      <c r="AQ20" s="44">
        <f t="shared" si="22"/>
        <v>81</v>
      </c>
      <c r="AR20" s="36">
        <f>'Nilai Rapor 1-5 (Puluhan)'!AO20</f>
        <v>81</v>
      </c>
      <c r="AS20" s="44">
        <f t="shared" si="23"/>
        <v>81</v>
      </c>
      <c r="AT20" s="36">
        <f>'Nilai Rapor 1-5 (Puluhan)'!AP20</f>
        <v>81</v>
      </c>
      <c r="AU20" s="44">
        <f t="shared" si="24"/>
        <v>81</v>
      </c>
      <c r="AV20" s="36">
        <f>'Nilai Rapor 1-5 (Puluhan)'!AQ20</f>
        <v>77</v>
      </c>
      <c r="AW20" s="44">
        <f t="shared" si="25"/>
        <v>77</v>
      </c>
      <c r="AX20" s="64">
        <f t="shared" si="26"/>
        <v>399</v>
      </c>
      <c r="AY20" s="65">
        <f t="shared" si="59"/>
        <v>79.8</v>
      </c>
      <c r="AZ20" s="36">
        <f>'Nilai Rapor 1-5 (Puluhan)'!AU20</f>
        <v>82</v>
      </c>
      <c r="BA20" s="44">
        <f t="shared" si="28"/>
        <v>82</v>
      </c>
      <c r="BB20" s="36">
        <f>'Nilai Rapor 1-5 (Puluhan)'!AV20</f>
        <v>82</v>
      </c>
      <c r="BC20" s="44">
        <f t="shared" si="29"/>
        <v>82</v>
      </c>
      <c r="BD20" s="36">
        <f>'Nilai Rapor 1-5 (Puluhan)'!AW20</f>
        <v>81</v>
      </c>
      <c r="BE20" s="44">
        <f t="shared" si="30"/>
        <v>81</v>
      </c>
      <c r="BF20" s="36">
        <f>'Nilai Rapor 1-5 (Puluhan)'!AX20</f>
        <v>81</v>
      </c>
      <c r="BG20" s="44">
        <f t="shared" si="31"/>
        <v>81</v>
      </c>
      <c r="BH20" s="36">
        <f>'Nilai Rapor 1-5 (Puluhan)'!AY20</f>
        <v>78</v>
      </c>
      <c r="BI20" s="44">
        <f t="shared" si="32"/>
        <v>78</v>
      </c>
      <c r="BJ20" s="64">
        <f t="shared" si="33"/>
        <v>404</v>
      </c>
      <c r="BK20" s="65">
        <f t="shared" si="60"/>
        <v>80.8</v>
      </c>
      <c r="BL20" s="36">
        <f>'Nilai Rapor 1-5 (Puluhan)'!BC20</f>
        <v>76</v>
      </c>
      <c r="BM20" s="44">
        <f t="shared" si="35"/>
        <v>76</v>
      </c>
      <c r="BN20" s="36">
        <f>'Nilai Rapor 1-5 (Puluhan)'!BD20</f>
        <v>81</v>
      </c>
      <c r="BO20" s="44">
        <f t="shared" si="36"/>
        <v>81</v>
      </c>
      <c r="BP20" s="36">
        <f>'Nilai Rapor 1-5 (Puluhan)'!BE20</f>
        <v>85</v>
      </c>
      <c r="BQ20" s="44">
        <f t="shared" si="37"/>
        <v>85</v>
      </c>
      <c r="BR20" s="36">
        <f>'Nilai Rapor 1-5 (Puluhan)'!BF20</f>
        <v>82</v>
      </c>
      <c r="BS20" s="44">
        <f t="shared" si="38"/>
        <v>82</v>
      </c>
      <c r="BT20" s="36">
        <f>'Nilai Rapor 1-5 (Puluhan)'!BG20</f>
        <v>78</v>
      </c>
      <c r="BU20" s="44">
        <f t="shared" si="39"/>
        <v>78</v>
      </c>
      <c r="BV20" s="64">
        <f t="shared" si="40"/>
        <v>402</v>
      </c>
      <c r="BW20" s="65">
        <f t="shared" si="61"/>
        <v>80.400000000000006</v>
      </c>
      <c r="BX20" s="36">
        <f>'Nilai Rapor 1-5 (Puluhan)'!BK20</f>
        <v>75</v>
      </c>
      <c r="BY20" s="44">
        <f t="shared" si="42"/>
        <v>75</v>
      </c>
      <c r="BZ20" s="36">
        <f>'Nilai Rapor 1-5 (Puluhan)'!BL20</f>
        <v>77</v>
      </c>
      <c r="CA20" s="44">
        <f t="shared" si="43"/>
        <v>77</v>
      </c>
      <c r="CB20" s="36">
        <f>'Nilai Rapor 1-5 (Puluhan)'!BM20</f>
        <v>81</v>
      </c>
      <c r="CC20" s="44">
        <f t="shared" si="44"/>
        <v>81</v>
      </c>
      <c r="CD20" s="36">
        <f>'Nilai Rapor 1-5 (Puluhan)'!BN20</f>
        <v>84</v>
      </c>
      <c r="CE20" s="44">
        <f t="shared" si="45"/>
        <v>84</v>
      </c>
      <c r="CF20" s="36">
        <f>'Nilai Rapor 1-5 (Puluhan)'!BO20</f>
        <v>77</v>
      </c>
      <c r="CG20" s="44">
        <f t="shared" si="46"/>
        <v>77</v>
      </c>
      <c r="CH20" s="64">
        <f t="shared" si="47"/>
        <v>394</v>
      </c>
      <c r="CI20" s="64">
        <f t="shared" si="62"/>
        <v>78.8</v>
      </c>
      <c r="CK20" s="36">
        <f>'Nilai Rapor 1-5 (Puluhan)'!EG20</f>
        <v>84.5</v>
      </c>
      <c r="CL20" s="44">
        <f t="shared" si="49"/>
        <v>84.5</v>
      </c>
      <c r="CM20" s="36">
        <f>'Nilai Rapor 1-5 (Puluhan)'!EH20</f>
        <v>81.5</v>
      </c>
      <c r="CN20" s="44">
        <f t="shared" si="50"/>
        <v>81.5</v>
      </c>
      <c r="CO20" s="36">
        <f>'Nilai Rapor 1-5 (Puluhan)'!EI20</f>
        <v>82.75</v>
      </c>
      <c r="CP20" s="44">
        <f t="shared" si="51"/>
        <v>82.75</v>
      </c>
      <c r="CQ20" s="36">
        <f>'Nilai Rapor 1-5 (Puluhan)'!EJ20</f>
        <v>79.5</v>
      </c>
      <c r="CR20" s="44">
        <f t="shared" si="52"/>
        <v>79.5</v>
      </c>
      <c r="CS20" s="36">
        <f>'Nilai Rapor 1-5 (Puluhan)'!EK20</f>
        <v>81</v>
      </c>
      <c r="CT20" s="44">
        <f t="shared" si="53"/>
        <v>81</v>
      </c>
      <c r="CU20" s="36">
        <f t="shared" si="54"/>
        <v>409.25</v>
      </c>
      <c r="CV20" s="36">
        <f t="shared" si="63"/>
        <v>81.849999999999994</v>
      </c>
      <c r="CX20" s="45">
        <f t="shared" si="64"/>
        <v>80.071428571428569</v>
      </c>
      <c r="CY20" s="45">
        <f t="shared" si="65"/>
        <v>80.071428571428569</v>
      </c>
      <c r="CZ20" s="45">
        <f t="shared" si="66"/>
        <v>81.214285714285708</v>
      </c>
      <c r="DA20" s="45">
        <f t="shared" si="67"/>
        <v>81.214285714285708</v>
      </c>
      <c r="DB20" s="45">
        <f t="shared" si="68"/>
        <v>81.678571428571431</v>
      </c>
      <c r="DC20" s="45">
        <f t="shared" si="69"/>
        <v>81.678571428571431</v>
      </c>
      <c r="DD20" s="45">
        <f t="shared" si="70"/>
        <v>80.928571428571431</v>
      </c>
      <c r="DE20" s="45">
        <f t="shared" si="71"/>
        <v>80.928571428571431</v>
      </c>
      <c r="DF20" s="45">
        <f t="shared" si="72"/>
        <v>78.428571428571431</v>
      </c>
      <c r="DG20" s="45">
        <f t="shared" si="73"/>
        <v>78.428571428571431</v>
      </c>
      <c r="DH20" s="45">
        <f t="shared" si="74"/>
        <v>80.464285714285708</v>
      </c>
      <c r="DI20" s="47">
        <f t="shared" si="75"/>
        <v>33</v>
      </c>
    </row>
    <row r="21" spans="1:113" s="59" customFormat="1" x14ac:dyDescent="0.25">
      <c r="A21" s="130">
        <v>15</v>
      </c>
      <c r="B21" s="79" t="s">
        <v>263</v>
      </c>
      <c r="C21" s="131" t="s">
        <v>131</v>
      </c>
      <c r="D21" s="36">
        <f>'Nilai Rapor 1-5 (Puluhan)'!G21</f>
        <v>90</v>
      </c>
      <c r="E21" s="36">
        <f t="shared" si="0"/>
        <v>90</v>
      </c>
      <c r="F21" s="36">
        <f>'Nilai Rapor 1-5 (Puluhan)'!H21</f>
        <v>80</v>
      </c>
      <c r="G21" s="36">
        <f t="shared" si="1"/>
        <v>80</v>
      </c>
      <c r="H21" s="36">
        <f>'Nilai Rapor 1-5 (Puluhan)'!I21</f>
        <v>80</v>
      </c>
      <c r="I21" s="36">
        <f t="shared" si="2"/>
        <v>80</v>
      </c>
      <c r="J21" s="36">
        <f>'Nilai Rapor 1-5 (Puluhan)'!J21</f>
        <v>86</v>
      </c>
      <c r="K21" s="36">
        <f t="shared" si="3"/>
        <v>86</v>
      </c>
      <c r="L21" s="36">
        <f>'Nilai Rapor 1-5 (Puluhan)'!K21</f>
        <v>86</v>
      </c>
      <c r="M21" s="36">
        <f t="shared" si="4"/>
        <v>86</v>
      </c>
      <c r="N21" s="64">
        <f t="shared" si="5"/>
        <v>422</v>
      </c>
      <c r="O21" s="65">
        <f t="shared" si="56"/>
        <v>84.4</v>
      </c>
      <c r="P21" s="36">
        <f>'Nilai Rapor 1-5 (Puluhan)'!W21</f>
        <v>74</v>
      </c>
      <c r="Q21" s="44">
        <f t="shared" si="7"/>
        <v>74</v>
      </c>
      <c r="R21" s="36">
        <f>'Nilai Rapor 1-5 (Puluhan)'!X21</f>
        <v>82</v>
      </c>
      <c r="S21" s="44">
        <f t="shared" si="8"/>
        <v>82</v>
      </c>
      <c r="T21" s="36">
        <f>'Nilai Rapor 1-5 (Puluhan)'!Y21</f>
        <v>79</v>
      </c>
      <c r="U21" s="44">
        <f t="shared" si="9"/>
        <v>79</v>
      </c>
      <c r="V21" s="36">
        <f>'Nilai Rapor 1-5 (Puluhan)'!Z21</f>
        <v>84</v>
      </c>
      <c r="W21" s="44">
        <f t="shared" si="10"/>
        <v>84</v>
      </c>
      <c r="X21" s="36">
        <f>'Nilai Rapor 1-5 (Puluhan)'!AA21</f>
        <v>84</v>
      </c>
      <c r="Y21" s="44">
        <f t="shared" si="11"/>
        <v>84</v>
      </c>
      <c r="Z21" s="64">
        <f t="shared" si="12"/>
        <v>403</v>
      </c>
      <c r="AA21" s="65">
        <f t="shared" si="57"/>
        <v>80.599999999999994</v>
      </c>
      <c r="AB21" s="36">
        <f>'Nilai Rapor 1-5 (Puluhan)'!AE21</f>
        <v>85</v>
      </c>
      <c r="AC21" s="44">
        <f t="shared" si="14"/>
        <v>85</v>
      </c>
      <c r="AD21" s="36">
        <f>'Nilai Rapor 1-5 (Puluhan)'!AF21</f>
        <v>87</v>
      </c>
      <c r="AE21" s="44">
        <f t="shared" si="15"/>
        <v>87</v>
      </c>
      <c r="AF21" s="36">
        <f>'Nilai Rapor 1-5 (Puluhan)'!AG21</f>
        <v>77</v>
      </c>
      <c r="AG21" s="44">
        <f t="shared" si="16"/>
        <v>77</v>
      </c>
      <c r="AH21" s="36">
        <f>'Nilai Rapor 1-5 (Puluhan)'!AH21</f>
        <v>82</v>
      </c>
      <c r="AI21" s="44">
        <f t="shared" si="17"/>
        <v>82</v>
      </c>
      <c r="AJ21" s="36">
        <f>'Nilai Rapor 1-5 (Puluhan)'!AI21</f>
        <v>81</v>
      </c>
      <c r="AK21" s="44">
        <f t="shared" si="18"/>
        <v>81</v>
      </c>
      <c r="AL21" s="64">
        <f t="shared" si="19"/>
        <v>412</v>
      </c>
      <c r="AM21" s="65">
        <f t="shared" si="58"/>
        <v>82.4</v>
      </c>
      <c r="AN21" s="36">
        <f>'Nilai Rapor 1-5 (Puluhan)'!AM21</f>
        <v>74</v>
      </c>
      <c r="AO21" s="44">
        <f t="shared" si="21"/>
        <v>74</v>
      </c>
      <c r="AP21" s="36">
        <f>'Nilai Rapor 1-5 (Puluhan)'!AN21</f>
        <v>74</v>
      </c>
      <c r="AQ21" s="44">
        <f t="shared" si="22"/>
        <v>74</v>
      </c>
      <c r="AR21" s="36">
        <f>'Nilai Rapor 1-5 (Puluhan)'!AO21</f>
        <v>78</v>
      </c>
      <c r="AS21" s="44">
        <f t="shared" si="23"/>
        <v>78</v>
      </c>
      <c r="AT21" s="36">
        <f>'Nilai Rapor 1-5 (Puluhan)'!AP21</f>
        <v>80</v>
      </c>
      <c r="AU21" s="44">
        <f t="shared" si="24"/>
        <v>80</v>
      </c>
      <c r="AV21" s="36">
        <f>'Nilai Rapor 1-5 (Puluhan)'!AQ21</f>
        <v>76</v>
      </c>
      <c r="AW21" s="44">
        <f t="shared" si="25"/>
        <v>76</v>
      </c>
      <c r="AX21" s="64">
        <f t="shared" si="26"/>
        <v>382</v>
      </c>
      <c r="AY21" s="65">
        <f t="shared" si="59"/>
        <v>76.400000000000006</v>
      </c>
      <c r="AZ21" s="36">
        <f>'Nilai Rapor 1-5 (Puluhan)'!AU21</f>
        <v>85</v>
      </c>
      <c r="BA21" s="44">
        <f t="shared" si="28"/>
        <v>85</v>
      </c>
      <c r="BB21" s="36">
        <f>'Nilai Rapor 1-5 (Puluhan)'!AV21</f>
        <v>80</v>
      </c>
      <c r="BC21" s="44">
        <f t="shared" si="29"/>
        <v>80</v>
      </c>
      <c r="BD21" s="36">
        <f>'Nilai Rapor 1-5 (Puluhan)'!AW21</f>
        <v>82</v>
      </c>
      <c r="BE21" s="44">
        <f t="shared" si="30"/>
        <v>82</v>
      </c>
      <c r="BF21" s="36">
        <f>'Nilai Rapor 1-5 (Puluhan)'!AX21</f>
        <v>87</v>
      </c>
      <c r="BG21" s="44">
        <f t="shared" si="31"/>
        <v>87</v>
      </c>
      <c r="BH21" s="36">
        <f>'Nilai Rapor 1-5 (Puluhan)'!AY21</f>
        <v>81</v>
      </c>
      <c r="BI21" s="44">
        <f t="shared" si="32"/>
        <v>81</v>
      </c>
      <c r="BJ21" s="64">
        <f t="shared" si="33"/>
        <v>415</v>
      </c>
      <c r="BK21" s="65">
        <f t="shared" si="60"/>
        <v>83</v>
      </c>
      <c r="BL21" s="36">
        <f>'Nilai Rapor 1-5 (Puluhan)'!BC21</f>
        <v>82</v>
      </c>
      <c r="BM21" s="44">
        <f t="shared" si="35"/>
        <v>82</v>
      </c>
      <c r="BN21" s="36">
        <f>'Nilai Rapor 1-5 (Puluhan)'!BD21</f>
        <v>82</v>
      </c>
      <c r="BO21" s="44">
        <f t="shared" si="36"/>
        <v>82</v>
      </c>
      <c r="BP21" s="36">
        <f>'Nilai Rapor 1-5 (Puluhan)'!BE21</f>
        <v>82</v>
      </c>
      <c r="BQ21" s="44">
        <f t="shared" si="37"/>
        <v>82</v>
      </c>
      <c r="BR21" s="36">
        <f>'Nilai Rapor 1-5 (Puluhan)'!BF21</f>
        <v>84</v>
      </c>
      <c r="BS21" s="44">
        <f t="shared" si="38"/>
        <v>84</v>
      </c>
      <c r="BT21" s="36">
        <f>'Nilai Rapor 1-5 (Puluhan)'!BG21</f>
        <v>85</v>
      </c>
      <c r="BU21" s="44">
        <f t="shared" si="39"/>
        <v>85</v>
      </c>
      <c r="BV21" s="64">
        <f t="shared" si="40"/>
        <v>415</v>
      </c>
      <c r="BW21" s="65">
        <f t="shared" si="61"/>
        <v>83</v>
      </c>
      <c r="BX21" s="36">
        <f>'Nilai Rapor 1-5 (Puluhan)'!BK21</f>
        <v>78</v>
      </c>
      <c r="BY21" s="44">
        <f t="shared" si="42"/>
        <v>78</v>
      </c>
      <c r="BZ21" s="36">
        <f>'Nilai Rapor 1-5 (Puluhan)'!BL21</f>
        <v>80</v>
      </c>
      <c r="CA21" s="44">
        <f t="shared" si="43"/>
        <v>80</v>
      </c>
      <c r="CB21" s="36">
        <f>'Nilai Rapor 1-5 (Puluhan)'!BM21</f>
        <v>89</v>
      </c>
      <c r="CC21" s="44">
        <f t="shared" si="44"/>
        <v>89</v>
      </c>
      <c r="CD21" s="36">
        <f>'Nilai Rapor 1-5 (Puluhan)'!BN21</f>
        <v>92</v>
      </c>
      <c r="CE21" s="44">
        <f t="shared" si="45"/>
        <v>92</v>
      </c>
      <c r="CF21" s="36">
        <f>'Nilai Rapor 1-5 (Puluhan)'!BO21</f>
        <v>93</v>
      </c>
      <c r="CG21" s="44">
        <f t="shared" si="46"/>
        <v>93</v>
      </c>
      <c r="CH21" s="64">
        <f t="shared" si="47"/>
        <v>432</v>
      </c>
      <c r="CI21" s="64">
        <f t="shared" si="62"/>
        <v>86.4</v>
      </c>
      <c r="CK21" s="36">
        <f>'Nilai Rapor 1-5 (Puluhan)'!EG21</f>
        <v>84.5</v>
      </c>
      <c r="CL21" s="44">
        <f t="shared" si="49"/>
        <v>84.5</v>
      </c>
      <c r="CM21" s="36">
        <f>'Nilai Rapor 1-5 (Puluhan)'!EH21</f>
        <v>79.75</v>
      </c>
      <c r="CN21" s="44">
        <f t="shared" si="50"/>
        <v>79.75</v>
      </c>
      <c r="CO21" s="36">
        <f>'Nilai Rapor 1-5 (Puluhan)'!EI21</f>
        <v>82.75</v>
      </c>
      <c r="CP21" s="44">
        <f t="shared" si="51"/>
        <v>82.75</v>
      </c>
      <c r="CQ21" s="36">
        <f>'Nilai Rapor 1-5 (Puluhan)'!EJ21</f>
        <v>83.25</v>
      </c>
      <c r="CR21" s="44">
        <f t="shared" si="52"/>
        <v>83.25</v>
      </c>
      <c r="CS21" s="36">
        <f>'Nilai Rapor 1-5 (Puluhan)'!EK21</f>
        <v>84.5</v>
      </c>
      <c r="CT21" s="44">
        <f t="shared" si="53"/>
        <v>84.5</v>
      </c>
      <c r="CU21" s="36">
        <f t="shared" si="54"/>
        <v>414.75</v>
      </c>
      <c r="CV21" s="36">
        <f t="shared" si="63"/>
        <v>82.95</v>
      </c>
      <c r="CX21" s="45">
        <f t="shared" si="64"/>
        <v>80.357142857142861</v>
      </c>
      <c r="CY21" s="45">
        <f t="shared" si="65"/>
        <v>80.357142857142861</v>
      </c>
      <c r="CZ21" s="45">
        <f t="shared" si="66"/>
        <v>80.678571428571431</v>
      </c>
      <c r="DA21" s="45">
        <f t="shared" si="67"/>
        <v>80.678571428571431</v>
      </c>
      <c r="DB21" s="45">
        <f t="shared" si="68"/>
        <v>81.392857142857139</v>
      </c>
      <c r="DC21" s="45">
        <f t="shared" si="69"/>
        <v>81.392857142857139</v>
      </c>
      <c r="DD21" s="45">
        <f t="shared" si="70"/>
        <v>84.607142857142861</v>
      </c>
      <c r="DE21" s="45">
        <f t="shared" si="71"/>
        <v>84.607142857142861</v>
      </c>
      <c r="DF21" s="45">
        <f t="shared" si="72"/>
        <v>83.5</v>
      </c>
      <c r="DG21" s="45">
        <f t="shared" si="73"/>
        <v>83.5</v>
      </c>
      <c r="DH21" s="45">
        <f t="shared" si="74"/>
        <v>82.107142857142861</v>
      </c>
      <c r="DI21" s="47">
        <f t="shared" si="75"/>
        <v>23</v>
      </c>
    </row>
    <row r="22" spans="1:113" s="59" customFormat="1" x14ac:dyDescent="0.25">
      <c r="A22" s="130">
        <v>16</v>
      </c>
      <c r="B22" s="79" t="s">
        <v>264</v>
      </c>
      <c r="C22" s="131" t="s">
        <v>132</v>
      </c>
      <c r="D22" s="36">
        <f>'Nilai Rapor 1-5 (Puluhan)'!G22</f>
        <v>92</v>
      </c>
      <c r="E22" s="36">
        <f t="shared" si="0"/>
        <v>92</v>
      </c>
      <c r="F22" s="36">
        <f>'Nilai Rapor 1-5 (Puluhan)'!H22</f>
        <v>91</v>
      </c>
      <c r="G22" s="36">
        <f t="shared" si="1"/>
        <v>91</v>
      </c>
      <c r="H22" s="36">
        <f>'Nilai Rapor 1-5 (Puluhan)'!I22</f>
        <v>93</v>
      </c>
      <c r="I22" s="36">
        <f t="shared" si="2"/>
        <v>93</v>
      </c>
      <c r="J22" s="36">
        <f>'Nilai Rapor 1-5 (Puluhan)'!J22</f>
        <v>95</v>
      </c>
      <c r="K22" s="36">
        <f t="shared" si="3"/>
        <v>95</v>
      </c>
      <c r="L22" s="36">
        <f>'Nilai Rapor 1-5 (Puluhan)'!K22</f>
        <v>90</v>
      </c>
      <c r="M22" s="36">
        <f t="shared" si="4"/>
        <v>90</v>
      </c>
      <c r="N22" s="64">
        <f t="shared" si="5"/>
        <v>461</v>
      </c>
      <c r="O22" s="65">
        <f t="shared" si="56"/>
        <v>92.2</v>
      </c>
      <c r="P22" s="36">
        <f>'Nilai Rapor 1-5 (Puluhan)'!W22</f>
        <v>90</v>
      </c>
      <c r="Q22" s="44">
        <f t="shared" si="7"/>
        <v>90</v>
      </c>
      <c r="R22" s="36">
        <f>'Nilai Rapor 1-5 (Puluhan)'!X22</f>
        <v>91</v>
      </c>
      <c r="S22" s="44">
        <f t="shared" si="8"/>
        <v>91</v>
      </c>
      <c r="T22" s="36">
        <f>'Nilai Rapor 1-5 (Puluhan)'!Y22</f>
        <v>92</v>
      </c>
      <c r="U22" s="44">
        <f t="shared" si="9"/>
        <v>92</v>
      </c>
      <c r="V22" s="36">
        <f>'Nilai Rapor 1-5 (Puluhan)'!Z22</f>
        <v>91</v>
      </c>
      <c r="W22" s="44">
        <f t="shared" si="10"/>
        <v>91</v>
      </c>
      <c r="X22" s="36">
        <f>'Nilai Rapor 1-5 (Puluhan)'!AA22</f>
        <v>93</v>
      </c>
      <c r="Y22" s="44">
        <f t="shared" si="11"/>
        <v>93</v>
      </c>
      <c r="Z22" s="64">
        <f t="shared" si="12"/>
        <v>457</v>
      </c>
      <c r="AA22" s="65">
        <f t="shared" si="57"/>
        <v>91.4</v>
      </c>
      <c r="AB22" s="36">
        <f>'Nilai Rapor 1-5 (Puluhan)'!AE22</f>
        <v>90</v>
      </c>
      <c r="AC22" s="44">
        <f t="shared" si="14"/>
        <v>90</v>
      </c>
      <c r="AD22" s="36">
        <f>'Nilai Rapor 1-5 (Puluhan)'!AF22</f>
        <v>92</v>
      </c>
      <c r="AE22" s="44">
        <f t="shared" si="15"/>
        <v>92</v>
      </c>
      <c r="AF22" s="36">
        <f>'Nilai Rapor 1-5 (Puluhan)'!AG22</f>
        <v>86</v>
      </c>
      <c r="AG22" s="44">
        <f t="shared" si="16"/>
        <v>86</v>
      </c>
      <c r="AH22" s="36">
        <f>'Nilai Rapor 1-5 (Puluhan)'!AH22</f>
        <v>85</v>
      </c>
      <c r="AI22" s="44">
        <f t="shared" si="17"/>
        <v>85</v>
      </c>
      <c r="AJ22" s="36">
        <f>'Nilai Rapor 1-5 (Puluhan)'!AI22</f>
        <v>85</v>
      </c>
      <c r="AK22" s="44">
        <f t="shared" si="18"/>
        <v>85</v>
      </c>
      <c r="AL22" s="64">
        <f t="shared" si="19"/>
        <v>438</v>
      </c>
      <c r="AM22" s="65">
        <f t="shared" si="58"/>
        <v>87.6</v>
      </c>
      <c r="AN22" s="36">
        <f>'Nilai Rapor 1-5 (Puluhan)'!AM22</f>
        <v>83</v>
      </c>
      <c r="AO22" s="44">
        <f t="shared" si="21"/>
        <v>83</v>
      </c>
      <c r="AP22" s="36">
        <f>'Nilai Rapor 1-5 (Puluhan)'!AN22</f>
        <v>84</v>
      </c>
      <c r="AQ22" s="44">
        <f t="shared" si="22"/>
        <v>84</v>
      </c>
      <c r="AR22" s="36">
        <f>'Nilai Rapor 1-5 (Puluhan)'!AO22</f>
        <v>82</v>
      </c>
      <c r="AS22" s="44">
        <f t="shared" si="23"/>
        <v>82</v>
      </c>
      <c r="AT22" s="36">
        <f>'Nilai Rapor 1-5 (Puluhan)'!AP22</f>
        <v>82</v>
      </c>
      <c r="AU22" s="44">
        <f t="shared" si="24"/>
        <v>82</v>
      </c>
      <c r="AV22" s="36">
        <f>'Nilai Rapor 1-5 (Puluhan)'!AQ22</f>
        <v>77</v>
      </c>
      <c r="AW22" s="44">
        <f t="shared" si="25"/>
        <v>77</v>
      </c>
      <c r="AX22" s="64">
        <f t="shared" si="26"/>
        <v>408</v>
      </c>
      <c r="AY22" s="65">
        <f t="shared" si="59"/>
        <v>81.599999999999994</v>
      </c>
      <c r="AZ22" s="36">
        <f>'Nilai Rapor 1-5 (Puluhan)'!AU22</f>
        <v>89</v>
      </c>
      <c r="BA22" s="44">
        <f t="shared" si="28"/>
        <v>89</v>
      </c>
      <c r="BB22" s="36">
        <f>'Nilai Rapor 1-5 (Puluhan)'!AV22</f>
        <v>88</v>
      </c>
      <c r="BC22" s="44">
        <f t="shared" si="29"/>
        <v>88</v>
      </c>
      <c r="BD22" s="36">
        <f>'Nilai Rapor 1-5 (Puluhan)'!AW22</f>
        <v>81</v>
      </c>
      <c r="BE22" s="44">
        <f t="shared" si="30"/>
        <v>81</v>
      </c>
      <c r="BF22" s="36">
        <f>'Nilai Rapor 1-5 (Puluhan)'!AX22</f>
        <v>90</v>
      </c>
      <c r="BG22" s="44">
        <f t="shared" si="31"/>
        <v>90</v>
      </c>
      <c r="BH22" s="36">
        <f>'Nilai Rapor 1-5 (Puluhan)'!AY22</f>
        <v>81</v>
      </c>
      <c r="BI22" s="44">
        <f t="shared" si="32"/>
        <v>81</v>
      </c>
      <c r="BJ22" s="64">
        <f t="shared" si="33"/>
        <v>429</v>
      </c>
      <c r="BK22" s="65">
        <f t="shared" si="60"/>
        <v>85.8</v>
      </c>
      <c r="BL22" s="36">
        <f>'Nilai Rapor 1-5 (Puluhan)'!BC22</f>
        <v>89</v>
      </c>
      <c r="BM22" s="44">
        <f t="shared" si="35"/>
        <v>89</v>
      </c>
      <c r="BN22" s="36">
        <f>'Nilai Rapor 1-5 (Puluhan)'!BD22</f>
        <v>88</v>
      </c>
      <c r="BO22" s="44">
        <f t="shared" si="36"/>
        <v>88</v>
      </c>
      <c r="BP22" s="36">
        <f>'Nilai Rapor 1-5 (Puluhan)'!BE22</f>
        <v>86</v>
      </c>
      <c r="BQ22" s="44">
        <f t="shared" si="37"/>
        <v>86</v>
      </c>
      <c r="BR22" s="36">
        <f>'Nilai Rapor 1-5 (Puluhan)'!BF22</f>
        <v>86</v>
      </c>
      <c r="BS22" s="44">
        <f t="shared" si="38"/>
        <v>86</v>
      </c>
      <c r="BT22" s="36">
        <f>'Nilai Rapor 1-5 (Puluhan)'!BG22</f>
        <v>83</v>
      </c>
      <c r="BU22" s="44">
        <f t="shared" si="39"/>
        <v>83</v>
      </c>
      <c r="BV22" s="64">
        <f t="shared" si="40"/>
        <v>432</v>
      </c>
      <c r="BW22" s="65">
        <f t="shared" si="61"/>
        <v>86.4</v>
      </c>
      <c r="BX22" s="36">
        <f>'Nilai Rapor 1-5 (Puluhan)'!BK22</f>
        <v>85</v>
      </c>
      <c r="BY22" s="44">
        <f t="shared" si="42"/>
        <v>85</v>
      </c>
      <c r="BZ22" s="36">
        <f>'Nilai Rapor 1-5 (Puluhan)'!BL22</f>
        <v>86</v>
      </c>
      <c r="CA22" s="44">
        <f t="shared" si="43"/>
        <v>86</v>
      </c>
      <c r="CB22" s="36">
        <f>'Nilai Rapor 1-5 (Puluhan)'!BM22</f>
        <v>82</v>
      </c>
      <c r="CC22" s="44">
        <f t="shared" si="44"/>
        <v>82</v>
      </c>
      <c r="CD22" s="36">
        <f>'Nilai Rapor 1-5 (Puluhan)'!BN22</f>
        <v>87</v>
      </c>
      <c r="CE22" s="44">
        <f t="shared" si="45"/>
        <v>87</v>
      </c>
      <c r="CF22" s="36">
        <f>'Nilai Rapor 1-5 (Puluhan)'!BO22</f>
        <v>84</v>
      </c>
      <c r="CG22" s="44">
        <f t="shared" si="46"/>
        <v>84</v>
      </c>
      <c r="CH22" s="64">
        <f t="shared" si="47"/>
        <v>424</v>
      </c>
      <c r="CI22" s="64">
        <f t="shared" si="62"/>
        <v>84.8</v>
      </c>
      <c r="CK22" s="36">
        <f>'Nilai Rapor 1-5 (Puluhan)'!EG22</f>
        <v>91.5</v>
      </c>
      <c r="CL22" s="44">
        <f t="shared" si="49"/>
        <v>91.5</v>
      </c>
      <c r="CM22" s="36">
        <f>'Nilai Rapor 1-5 (Puluhan)'!EH22</f>
        <v>91.5</v>
      </c>
      <c r="CN22" s="44">
        <f t="shared" si="50"/>
        <v>91.5</v>
      </c>
      <c r="CO22" s="36">
        <f>'Nilai Rapor 1-5 (Puluhan)'!EI22</f>
        <v>91.25</v>
      </c>
      <c r="CP22" s="44">
        <f t="shared" si="51"/>
        <v>91.25</v>
      </c>
      <c r="CQ22" s="36">
        <f>'Nilai Rapor 1-5 (Puluhan)'!EJ22</f>
        <v>92.25</v>
      </c>
      <c r="CR22" s="44">
        <f t="shared" si="52"/>
        <v>92.25</v>
      </c>
      <c r="CS22" s="36">
        <f>'Nilai Rapor 1-5 (Puluhan)'!EK22</f>
        <v>92.25</v>
      </c>
      <c r="CT22" s="44">
        <f t="shared" si="53"/>
        <v>92.25</v>
      </c>
      <c r="CU22" s="36">
        <f t="shared" si="54"/>
        <v>458.75</v>
      </c>
      <c r="CV22" s="36">
        <f t="shared" si="63"/>
        <v>91.75</v>
      </c>
      <c r="CX22" s="45">
        <f t="shared" si="64"/>
        <v>88.214285714285708</v>
      </c>
      <c r="CY22" s="45">
        <f t="shared" si="65"/>
        <v>88.214285714285708</v>
      </c>
      <c r="CZ22" s="45">
        <f t="shared" si="66"/>
        <v>88.642857142857139</v>
      </c>
      <c r="DA22" s="45">
        <f t="shared" si="67"/>
        <v>88.642857142857139</v>
      </c>
      <c r="DB22" s="45">
        <f t="shared" si="68"/>
        <v>85.75</v>
      </c>
      <c r="DC22" s="45">
        <f t="shared" si="69"/>
        <v>85.75</v>
      </c>
      <c r="DD22" s="45">
        <f t="shared" si="70"/>
        <v>87.607142857142861</v>
      </c>
      <c r="DE22" s="45">
        <f t="shared" si="71"/>
        <v>87.607142857142861</v>
      </c>
      <c r="DF22" s="45">
        <f t="shared" si="72"/>
        <v>85.035714285714292</v>
      </c>
      <c r="DG22" s="45">
        <f t="shared" si="73"/>
        <v>85.035714285714292</v>
      </c>
      <c r="DH22" s="45">
        <f t="shared" si="74"/>
        <v>87.05</v>
      </c>
      <c r="DI22" s="47">
        <f t="shared" si="75"/>
        <v>6</v>
      </c>
    </row>
    <row r="23" spans="1:113" s="59" customFormat="1" x14ac:dyDescent="0.25">
      <c r="A23" s="130">
        <v>17</v>
      </c>
      <c r="B23" s="79" t="s">
        <v>265</v>
      </c>
      <c r="C23" s="131" t="s">
        <v>133</v>
      </c>
      <c r="D23" s="36">
        <f>'Nilai Rapor 1-5 (Puluhan)'!G23</f>
        <v>93</v>
      </c>
      <c r="E23" s="36">
        <f t="shared" si="0"/>
        <v>93</v>
      </c>
      <c r="F23" s="36">
        <f>'Nilai Rapor 1-5 (Puluhan)'!H23</f>
        <v>93</v>
      </c>
      <c r="G23" s="36">
        <f t="shared" si="1"/>
        <v>93</v>
      </c>
      <c r="H23" s="36">
        <f>'Nilai Rapor 1-5 (Puluhan)'!I23</f>
        <v>94</v>
      </c>
      <c r="I23" s="36">
        <f t="shared" si="2"/>
        <v>94</v>
      </c>
      <c r="J23" s="36">
        <f>'Nilai Rapor 1-5 (Puluhan)'!J23</f>
        <v>93</v>
      </c>
      <c r="K23" s="36">
        <f t="shared" si="3"/>
        <v>93</v>
      </c>
      <c r="L23" s="36">
        <f>'Nilai Rapor 1-5 (Puluhan)'!K23</f>
        <v>92</v>
      </c>
      <c r="M23" s="36">
        <f t="shared" si="4"/>
        <v>92</v>
      </c>
      <c r="N23" s="64">
        <f t="shared" si="5"/>
        <v>465</v>
      </c>
      <c r="O23" s="65">
        <f t="shared" si="56"/>
        <v>93</v>
      </c>
      <c r="P23" s="36">
        <f>'Nilai Rapor 1-5 (Puluhan)'!W23</f>
        <v>90</v>
      </c>
      <c r="Q23" s="44">
        <f t="shared" si="7"/>
        <v>90</v>
      </c>
      <c r="R23" s="36">
        <f>'Nilai Rapor 1-5 (Puluhan)'!X23</f>
        <v>92</v>
      </c>
      <c r="S23" s="44">
        <f t="shared" si="8"/>
        <v>92</v>
      </c>
      <c r="T23" s="36">
        <f>'Nilai Rapor 1-5 (Puluhan)'!Y23</f>
        <v>96</v>
      </c>
      <c r="U23" s="44">
        <f t="shared" si="9"/>
        <v>96</v>
      </c>
      <c r="V23" s="36">
        <f>'Nilai Rapor 1-5 (Puluhan)'!Z23</f>
        <v>93</v>
      </c>
      <c r="W23" s="44">
        <f t="shared" si="10"/>
        <v>93</v>
      </c>
      <c r="X23" s="36">
        <f>'Nilai Rapor 1-5 (Puluhan)'!AA23</f>
        <v>95</v>
      </c>
      <c r="Y23" s="44">
        <f t="shared" si="11"/>
        <v>95</v>
      </c>
      <c r="Z23" s="64">
        <f t="shared" si="12"/>
        <v>466</v>
      </c>
      <c r="AA23" s="65">
        <f t="shared" si="57"/>
        <v>93.2</v>
      </c>
      <c r="AB23" s="36">
        <f>'Nilai Rapor 1-5 (Puluhan)'!AE23</f>
        <v>82</v>
      </c>
      <c r="AC23" s="44">
        <f t="shared" si="14"/>
        <v>82</v>
      </c>
      <c r="AD23" s="36">
        <f>'Nilai Rapor 1-5 (Puluhan)'!AF23</f>
        <v>90</v>
      </c>
      <c r="AE23" s="44">
        <f t="shared" si="15"/>
        <v>90</v>
      </c>
      <c r="AF23" s="36">
        <f>'Nilai Rapor 1-5 (Puluhan)'!AG23</f>
        <v>82</v>
      </c>
      <c r="AG23" s="44">
        <f t="shared" si="16"/>
        <v>82</v>
      </c>
      <c r="AH23" s="36">
        <f>'Nilai Rapor 1-5 (Puluhan)'!AH23</f>
        <v>82</v>
      </c>
      <c r="AI23" s="44">
        <f t="shared" si="17"/>
        <v>82</v>
      </c>
      <c r="AJ23" s="36">
        <f>'Nilai Rapor 1-5 (Puluhan)'!AI23</f>
        <v>85</v>
      </c>
      <c r="AK23" s="44">
        <f t="shared" si="18"/>
        <v>85</v>
      </c>
      <c r="AL23" s="64">
        <f t="shared" si="19"/>
        <v>421</v>
      </c>
      <c r="AM23" s="65">
        <f t="shared" si="58"/>
        <v>84.2</v>
      </c>
      <c r="AN23" s="36">
        <f>'Nilai Rapor 1-5 (Puluhan)'!AM23</f>
        <v>83</v>
      </c>
      <c r="AO23" s="44">
        <f t="shared" si="21"/>
        <v>83</v>
      </c>
      <c r="AP23" s="36">
        <f>'Nilai Rapor 1-5 (Puluhan)'!AN23</f>
        <v>83</v>
      </c>
      <c r="AQ23" s="44">
        <f t="shared" si="22"/>
        <v>83</v>
      </c>
      <c r="AR23" s="36">
        <f>'Nilai Rapor 1-5 (Puluhan)'!AO23</f>
        <v>89</v>
      </c>
      <c r="AS23" s="44">
        <f t="shared" si="23"/>
        <v>89</v>
      </c>
      <c r="AT23" s="36">
        <f>'Nilai Rapor 1-5 (Puluhan)'!AP23</f>
        <v>85</v>
      </c>
      <c r="AU23" s="44">
        <f t="shared" si="24"/>
        <v>85</v>
      </c>
      <c r="AV23" s="36">
        <f>'Nilai Rapor 1-5 (Puluhan)'!AQ23</f>
        <v>84</v>
      </c>
      <c r="AW23" s="44">
        <f t="shared" si="25"/>
        <v>84</v>
      </c>
      <c r="AX23" s="64">
        <f t="shared" si="26"/>
        <v>424</v>
      </c>
      <c r="AY23" s="65">
        <f t="shared" si="59"/>
        <v>84.8</v>
      </c>
      <c r="AZ23" s="36">
        <f>'Nilai Rapor 1-5 (Puluhan)'!AU23</f>
        <v>84</v>
      </c>
      <c r="BA23" s="44">
        <f t="shared" si="28"/>
        <v>84</v>
      </c>
      <c r="BB23" s="36">
        <f>'Nilai Rapor 1-5 (Puluhan)'!AV23</f>
        <v>87</v>
      </c>
      <c r="BC23" s="44">
        <f t="shared" si="29"/>
        <v>87</v>
      </c>
      <c r="BD23" s="36">
        <f>'Nilai Rapor 1-5 (Puluhan)'!AW23</f>
        <v>84</v>
      </c>
      <c r="BE23" s="44">
        <f t="shared" si="30"/>
        <v>84</v>
      </c>
      <c r="BF23" s="36">
        <f>'Nilai Rapor 1-5 (Puluhan)'!AX23</f>
        <v>90</v>
      </c>
      <c r="BG23" s="44">
        <f t="shared" si="31"/>
        <v>90</v>
      </c>
      <c r="BH23" s="36">
        <f>'Nilai Rapor 1-5 (Puluhan)'!AY23</f>
        <v>82</v>
      </c>
      <c r="BI23" s="44">
        <f t="shared" si="32"/>
        <v>82</v>
      </c>
      <c r="BJ23" s="64">
        <f t="shared" si="33"/>
        <v>427</v>
      </c>
      <c r="BK23" s="65">
        <f t="shared" si="60"/>
        <v>85.4</v>
      </c>
      <c r="BL23" s="36">
        <f>'Nilai Rapor 1-5 (Puluhan)'!BC23</f>
        <v>87</v>
      </c>
      <c r="BM23" s="44">
        <f t="shared" si="35"/>
        <v>87</v>
      </c>
      <c r="BN23" s="36">
        <f>'Nilai Rapor 1-5 (Puluhan)'!BD23</f>
        <v>88</v>
      </c>
      <c r="BO23" s="44">
        <f t="shared" si="36"/>
        <v>88</v>
      </c>
      <c r="BP23" s="36">
        <f>'Nilai Rapor 1-5 (Puluhan)'!BE23</f>
        <v>88</v>
      </c>
      <c r="BQ23" s="44">
        <f t="shared" si="37"/>
        <v>88</v>
      </c>
      <c r="BR23" s="36">
        <f>'Nilai Rapor 1-5 (Puluhan)'!BF23</f>
        <v>87</v>
      </c>
      <c r="BS23" s="44">
        <f t="shared" si="38"/>
        <v>87</v>
      </c>
      <c r="BT23" s="36">
        <f>'Nilai Rapor 1-5 (Puluhan)'!BG23</f>
        <v>86</v>
      </c>
      <c r="BU23" s="44">
        <f t="shared" si="39"/>
        <v>86</v>
      </c>
      <c r="BV23" s="64">
        <f t="shared" si="40"/>
        <v>436</v>
      </c>
      <c r="BW23" s="65">
        <f t="shared" si="61"/>
        <v>87.2</v>
      </c>
      <c r="BX23" s="36">
        <f>'Nilai Rapor 1-5 (Puluhan)'!BK23</f>
        <v>83</v>
      </c>
      <c r="BY23" s="44">
        <f t="shared" si="42"/>
        <v>83</v>
      </c>
      <c r="BZ23" s="36">
        <f>'Nilai Rapor 1-5 (Puluhan)'!BL23</f>
        <v>81</v>
      </c>
      <c r="CA23" s="44">
        <f t="shared" si="43"/>
        <v>81</v>
      </c>
      <c r="CB23" s="36">
        <f>'Nilai Rapor 1-5 (Puluhan)'!BM23</f>
        <v>87</v>
      </c>
      <c r="CC23" s="44">
        <f t="shared" si="44"/>
        <v>87</v>
      </c>
      <c r="CD23" s="36">
        <f>'Nilai Rapor 1-5 (Puluhan)'!BN23</f>
        <v>85</v>
      </c>
      <c r="CE23" s="44">
        <f t="shared" si="45"/>
        <v>85</v>
      </c>
      <c r="CF23" s="36">
        <f>'Nilai Rapor 1-5 (Puluhan)'!BO23</f>
        <v>87</v>
      </c>
      <c r="CG23" s="44">
        <f t="shared" si="46"/>
        <v>87</v>
      </c>
      <c r="CH23" s="64">
        <f t="shared" si="47"/>
        <v>423</v>
      </c>
      <c r="CI23" s="64">
        <f t="shared" si="62"/>
        <v>84.6</v>
      </c>
      <c r="CK23" s="36">
        <f>'Nilai Rapor 1-5 (Puluhan)'!EG23</f>
        <v>91.5</v>
      </c>
      <c r="CL23" s="44">
        <f t="shared" si="49"/>
        <v>91.5</v>
      </c>
      <c r="CM23" s="36">
        <f>'Nilai Rapor 1-5 (Puluhan)'!EH23</f>
        <v>92.5</v>
      </c>
      <c r="CN23" s="44">
        <f t="shared" si="50"/>
        <v>92.5</v>
      </c>
      <c r="CO23" s="36">
        <f>'Nilai Rapor 1-5 (Puluhan)'!EI23</f>
        <v>93</v>
      </c>
      <c r="CP23" s="44">
        <f t="shared" si="51"/>
        <v>93</v>
      </c>
      <c r="CQ23" s="36">
        <f>'Nilai Rapor 1-5 (Puluhan)'!EJ23</f>
        <v>93.5</v>
      </c>
      <c r="CR23" s="44">
        <f t="shared" si="52"/>
        <v>93.5</v>
      </c>
      <c r="CS23" s="36">
        <f>'Nilai Rapor 1-5 (Puluhan)'!EK23</f>
        <v>93</v>
      </c>
      <c r="CT23" s="44">
        <f t="shared" si="53"/>
        <v>93</v>
      </c>
      <c r="CU23" s="36">
        <f t="shared" si="54"/>
        <v>463.5</v>
      </c>
      <c r="CV23" s="36">
        <f t="shared" si="63"/>
        <v>92.7</v>
      </c>
      <c r="CX23" s="45">
        <f t="shared" si="64"/>
        <v>85.785714285714292</v>
      </c>
      <c r="CY23" s="45">
        <f t="shared" si="65"/>
        <v>85.785714285714292</v>
      </c>
      <c r="CZ23" s="45">
        <f t="shared" si="66"/>
        <v>87.642857142857139</v>
      </c>
      <c r="DA23" s="45">
        <f t="shared" si="67"/>
        <v>87.642857142857139</v>
      </c>
      <c r="DB23" s="45">
        <f t="shared" si="68"/>
        <v>88.428571428571431</v>
      </c>
      <c r="DC23" s="45">
        <f t="shared" si="69"/>
        <v>88.428571428571431</v>
      </c>
      <c r="DD23" s="45">
        <f t="shared" si="70"/>
        <v>87.928571428571431</v>
      </c>
      <c r="DE23" s="45">
        <f t="shared" si="71"/>
        <v>87.928571428571431</v>
      </c>
      <c r="DF23" s="45">
        <f t="shared" si="72"/>
        <v>87.428571428571431</v>
      </c>
      <c r="DG23" s="45">
        <f t="shared" si="73"/>
        <v>87.428571428571431</v>
      </c>
      <c r="DH23" s="45">
        <f t="shared" si="74"/>
        <v>87.442857142857164</v>
      </c>
      <c r="DI23" s="47">
        <f t="shared" si="75"/>
        <v>3</v>
      </c>
    </row>
    <row r="24" spans="1:113" s="59" customFormat="1" x14ac:dyDescent="0.25">
      <c r="A24" s="130">
        <v>18</v>
      </c>
      <c r="B24" s="79" t="s">
        <v>266</v>
      </c>
      <c r="C24" s="131" t="s">
        <v>134</v>
      </c>
      <c r="D24" s="36">
        <f>'Nilai Rapor 1-5 (Puluhan)'!G24</f>
        <v>91</v>
      </c>
      <c r="E24" s="36">
        <f t="shared" si="0"/>
        <v>91</v>
      </c>
      <c r="F24" s="36">
        <f>'Nilai Rapor 1-5 (Puluhan)'!H24</f>
        <v>86</v>
      </c>
      <c r="G24" s="36">
        <f t="shared" si="1"/>
        <v>86</v>
      </c>
      <c r="H24" s="36">
        <f>'Nilai Rapor 1-5 (Puluhan)'!I24</f>
        <v>90</v>
      </c>
      <c r="I24" s="36">
        <f t="shared" si="2"/>
        <v>90</v>
      </c>
      <c r="J24" s="36">
        <f>'Nilai Rapor 1-5 (Puluhan)'!J24</f>
        <v>92</v>
      </c>
      <c r="K24" s="36">
        <f t="shared" si="3"/>
        <v>92</v>
      </c>
      <c r="L24" s="36">
        <f>'Nilai Rapor 1-5 (Puluhan)'!K24</f>
        <v>87</v>
      </c>
      <c r="M24" s="36">
        <f t="shared" si="4"/>
        <v>87</v>
      </c>
      <c r="N24" s="64">
        <f t="shared" si="5"/>
        <v>446</v>
      </c>
      <c r="O24" s="65">
        <f t="shared" si="56"/>
        <v>89.2</v>
      </c>
      <c r="P24" s="36">
        <f>'Nilai Rapor 1-5 (Puluhan)'!W24</f>
        <v>89</v>
      </c>
      <c r="Q24" s="44">
        <f t="shared" si="7"/>
        <v>89</v>
      </c>
      <c r="R24" s="36">
        <f>'Nilai Rapor 1-5 (Puluhan)'!X24</f>
        <v>90</v>
      </c>
      <c r="S24" s="44">
        <f t="shared" si="8"/>
        <v>90</v>
      </c>
      <c r="T24" s="36">
        <f>'Nilai Rapor 1-5 (Puluhan)'!Y24</f>
        <v>91</v>
      </c>
      <c r="U24" s="44">
        <f t="shared" si="9"/>
        <v>91</v>
      </c>
      <c r="V24" s="36">
        <f>'Nilai Rapor 1-5 (Puluhan)'!Z24</f>
        <v>91</v>
      </c>
      <c r="W24" s="44">
        <f t="shared" si="10"/>
        <v>91</v>
      </c>
      <c r="X24" s="36">
        <f>'Nilai Rapor 1-5 (Puluhan)'!AA24</f>
        <v>92</v>
      </c>
      <c r="Y24" s="44">
        <f t="shared" si="11"/>
        <v>92</v>
      </c>
      <c r="Z24" s="64">
        <f t="shared" si="12"/>
        <v>453</v>
      </c>
      <c r="AA24" s="65">
        <f t="shared" si="57"/>
        <v>90.6</v>
      </c>
      <c r="AB24" s="36">
        <f>'Nilai Rapor 1-5 (Puluhan)'!AE24</f>
        <v>86</v>
      </c>
      <c r="AC24" s="44">
        <f t="shared" si="14"/>
        <v>86</v>
      </c>
      <c r="AD24" s="36">
        <f>'Nilai Rapor 1-5 (Puluhan)'!AF24</f>
        <v>83</v>
      </c>
      <c r="AE24" s="44">
        <f t="shared" si="15"/>
        <v>83</v>
      </c>
      <c r="AF24" s="36">
        <f>'Nilai Rapor 1-5 (Puluhan)'!AG24</f>
        <v>75</v>
      </c>
      <c r="AG24" s="44">
        <f t="shared" si="16"/>
        <v>75</v>
      </c>
      <c r="AH24" s="36">
        <f>'Nilai Rapor 1-5 (Puluhan)'!AH24</f>
        <v>76</v>
      </c>
      <c r="AI24" s="44">
        <f t="shared" si="17"/>
        <v>76</v>
      </c>
      <c r="AJ24" s="36">
        <f>'Nilai Rapor 1-5 (Puluhan)'!AI24</f>
        <v>76</v>
      </c>
      <c r="AK24" s="44">
        <f t="shared" si="18"/>
        <v>76</v>
      </c>
      <c r="AL24" s="64">
        <f t="shared" si="19"/>
        <v>396</v>
      </c>
      <c r="AM24" s="65">
        <f t="shared" si="58"/>
        <v>79.2</v>
      </c>
      <c r="AN24" s="36">
        <f>'Nilai Rapor 1-5 (Puluhan)'!AM24</f>
        <v>75</v>
      </c>
      <c r="AO24" s="44">
        <f t="shared" si="21"/>
        <v>75</v>
      </c>
      <c r="AP24" s="36">
        <f>'Nilai Rapor 1-5 (Puluhan)'!AN24</f>
        <v>77</v>
      </c>
      <c r="AQ24" s="44">
        <f t="shared" si="22"/>
        <v>77</v>
      </c>
      <c r="AR24" s="36">
        <f>'Nilai Rapor 1-5 (Puluhan)'!AO24</f>
        <v>80</v>
      </c>
      <c r="AS24" s="44">
        <f t="shared" si="23"/>
        <v>80</v>
      </c>
      <c r="AT24" s="36">
        <f>'Nilai Rapor 1-5 (Puluhan)'!AP24</f>
        <v>81</v>
      </c>
      <c r="AU24" s="44">
        <f t="shared" si="24"/>
        <v>81</v>
      </c>
      <c r="AV24" s="36">
        <f>'Nilai Rapor 1-5 (Puluhan)'!AQ24</f>
        <v>78</v>
      </c>
      <c r="AW24" s="44">
        <f t="shared" si="25"/>
        <v>78</v>
      </c>
      <c r="AX24" s="64">
        <f t="shared" si="26"/>
        <v>391</v>
      </c>
      <c r="AY24" s="65">
        <f t="shared" si="59"/>
        <v>78.2</v>
      </c>
      <c r="AZ24" s="36">
        <f>'Nilai Rapor 1-5 (Puluhan)'!AU24</f>
        <v>78</v>
      </c>
      <c r="BA24" s="44">
        <f t="shared" si="28"/>
        <v>78</v>
      </c>
      <c r="BB24" s="36">
        <f>'Nilai Rapor 1-5 (Puluhan)'!AV24</f>
        <v>80</v>
      </c>
      <c r="BC24" s="44">
        <f t="shared" si="29"/>
        <v>80</v>
      </c>
      <c r="BD24" s="36">
        <f>'Nilai Rapor 1-5 (Puluhan)'!AW24</f>
        <v>78</v>
      </c>
      <c r="BE24" s="44">
        <f t="shared" si="30"/>
        <v>78</v>
      </c>
      <c r="BF24" s="36">
        <f>'Nilai Rapor 1-5 (Puluhan)'!AX24</f>
        <v>80</v>
      </c>
      <c r="BG24" s="44">
        <f t="shared" si="31"/>
        <v>80</v>
      </c>
      <c r="BH24" s="36">
        <f>'Nilai Rapor 1-5 (Puluhan)'!AY24</f>
        <v>76</v>
      </c>
      <c r="BI24" s="44">
        <f t="shared" si="32"/>
        <v>76</v>
      </c>
      <c r="BJ24" s="64">
        <f t="shared" si="33"/>
        <v>392</v>
      </c>
      <c r="BK24" s="65">
        <f t="shared" si="60"/>
        <v>78.400000000000006</v>
      </c>
      <c r="BL24" s="36">
        <f>'Nilai Rapor 1-5 (Puluhan)'!BC24</f>
        <v>75</v>
      </c>
      <c r="BM24" s="44">
        <f t="shared" si="35"/>
        <v>75</v>
      </c>
      <c r="BN24" s="36">
        <f>'Nilai Rapor 1-5 (Puluhan)'!BD24</f>
        <v>79</v>
      </c>
      <c r="BO24" s="44">
        <f t="shared" si="36"/>
        <v>79</v>
      </c>
      <c r="BP24" s="36">
        <f>'Nilai Rapor 1-5 (Puluhan)'!BE24</f>
        <v>82</v>
      </c>
      <c r="BQ24" s="44">
        <f t="shared" si="37"/>
        <v>82</v>
      </c>
      <c r="BR24" s="36">
        <f>'Nilai Rapor 1-5 (Puluhan)'!BF24</f>
        <v>81</v>
      </c>
      <c r="BS24" s="44">
        <f t="shared" si="38"/>
        <v>81</v>
      </c>
      <c r="BT24" s="36">
        <f>'Nilai Rapor 1-5 (Puluhan)'!BG24</f>
        <v>78</v>
      </c>
      <c r="BU24" s="44">
        <f t="shared" si="39"/>
        <v>78</v>
      </c>
      <c r="BV24" s="64">
        <f t="shared" si="40"/>
        <v>395</v>
      </c>
      <c r="BW24" s="65">
        <f t="shared" si="61"/>
        <v>79</v>
      </c>
      <c r="BX24" s="36">
        <f>'Nilai Rapor 1-5 (Puluhan)'!BK24</f>
        <v>77</v>
      </c>
      <c r="BY24" s="44">
        <f t="shared" si="42"/>
        <v>77</v>
      </c>
      <c r="BZ24" s="36">
        <f>'Nilai Rapor 1-5 (Puluhan)'!BL24</f>
        <v>77</v>
      </c>
      <c r="CA24" s="44">
        <f t="shared" si="43"/>
        <v>77</v>
      </c>
      <c r="CB24" s="36">
        <f>'Nilai Rapor 1-5 (Puluhan)'!BM24</f>
        <v>84</v>
      </c>
      <c r="CC24" s="44">
        <f t="shared" si="44"/>
        <v>84</v>
      </c>
      <c r="CD24" s="36">
        <f>'Nilai Rapor 1-5 (Puluhan)'!BN24</f>
        <v>79</v>
      </c>
      <c r="CE24" s="44">
        <f t="shared" si="45"/>
        <v>79</v>
      </c>
      <c r="CF24" s="36">
        <f>'Nilai Rapor 1-5 (Puluhan)'!BO24</f>
        <v>78</v>
      </c>
      <c r="CG24" s="44">
        <f t="shared" si="46"/>
        <v>78</v>
      </c>
      <c r="CH24" s="64">
        <f t="shared" si="47"/>
        <v>395</v>
      </c>
      <c r="CI24" s="64">
        <f t="shared" si="62"/>
        <v>79</v>
      </c>
      <c r="CK24" s="36">
        <f>'Nilai Rapor 1-5 (Puluhan)'!EG24</f>
        <v>90.5</v>
      </c>
      <c r="CL24" s="44">
        <f t="shared" si="49"/>
        <v>90.5</v>
      </c>
      <c r="CM24" s="36">
        <f>'Nilai Rapor 1-5 (Puluhan)'!EH24</f>
        <v>89</v>
      </c>
      <c r="CN24" s="44">
        <f t="shared" si="50"/>
        <v>89</v>
      </c>
      <c r="CO24" s="36">
        <f>'Nilai Rapor 1-5 (Puluhan)'!EI24</f>
        <v>90.75</v>
      </c>
      <c r="CP24" s="44">
        <f t="shared" si="51"/>
        <v>90.75</v>
      </c>
      <c r="CQ24" s="36">
        <f>'Nilai Rapor 1-5 (Puluhan)'!EJ24</f>
        <v>89.75</v>
      </c>
      <c r="CR24" s="44">
        <f t="shared" si="52"/>
        <v>89.75</v>
      </c>
      <c r="CS24" s="36">
        <f>'Nilai Rapor 1-5 (Puluhan)'!EK24</f>
        <v>89.75</v>
      </c>
      <c r="CT24" s="44">
        <f t="shared" si="53"/>
        <v>89.75</v>
      </c>
      <c r="CU24" s="36">
        <f t="shared" si="54"/>
        <v>449.75</v>
      </c>
      <c r="CV24" s="36">
        <f t="shared" si="63"/>
        <v>89.95</v>
      </c>
      <c r="CX24" s="45">
        <f t="shared" si="64"/>
        <v>81.5</v>
      </c>
      <c r="CY24" s="45">
        <f t="shared" si="65"/>
        <v>81.5</v>
      </c>
      <c r="CZ24" s="45">
        <f t="shared" si="66"/>
        <v>82.142857142857139</v>
      </c>
      <c r="DA24" s="45">
        <f t="shared" si="67"/>
        <v>82.142857142857139</v>
      </c>
      <c r="DB24" s="45">
        <f t="shared" si="68"/>
        <v>82.964285714285708</v>
      </c>
      <c r="DC24" s="45">
        <f t="shared" si="69"/>
        <v>82.964285714285708</v>
      </c>
      <c r="DD24" s="45">
        <f t="shared" si="70"/>
        <v>82.535714285714292</v>
      </c>
      <c r="DE24" s="45">
        <f t="shared" si="71"/>
        <v>82.535714285714292</v>
      </c>
      <c r="DF24" s="45">
        <f t="shared" si="72"/>
        <v>81.107142857142861</v>
      </c>
      <c r="DG24" s="45">
        <f t="shared" si="73"/>
        <v>81.107142857142861</v>
      </c>
      <c r="DH24" s="45">
        <f t="shared" si="74"/>
        <v>82.05</v>
      </c>
      <c r="DI24" s="47">
        <f t="shared" si="75"/>
        <v>25</v>
      </c>
    </row>
    <row r="25" spans="1:113" s="59" customFormat="1" x14ac:dyDescent="0.25">
      <c r="A25" s="130">
        <v>19</v>
      </c>
      <c r="B25" s="79" t="s">
        <v>267</v>
      </c>
      <c r="C25" s="131" t="s">
        <v>135</v>
      </c>
      <c r="D25" s="36">
        <f>'Nilai Rapor 1-5 (Puluhan)'!G25</f>
        <v>83</v>
      </c>
      <c r="E25" s="36">
        <f t="shared" si="0"/>
        <v>83</v>
      </c>
      <c r="F25" s="36">
        <f>'Nilai Rapor 1-5 (Puluhan)'!H25</f>
        <v>89</v>
      </c>
      <c r="G25" s="36">
        <f t="shared" si="1"/>
        <v>89</v>
      </c>
      <c r="H25" s="36">
        <f>'Nilai Rapor 1-5 (Puluhan)'!I25</f>
        <v>86</v>
      </c>
      <c r="I25" s="36">
        <f t="shared" si="2"/>
        <v>86</v>
      </c>
      <c r="J25" s="36">
        <f>'Nilai Rapor 1-5 (Puluhan)'!J25</f>
        <v>86</v>
      </c>
      <c r="K25" s="36">
        <f t="shared" si="3"/>
        <v>86</v>
      </c>
      <c r="L25" s="36">
        <f>'Nilai Rapor 1-5 (Puluhan)'!K25</f>
        <v>77</v>
      </c>
      <c r="M25" s="36">
        <f t="shared" si="4"/>
        <v>77</v>
      </c>
      <c r="N25" s="64">
        <f t="shared" si="5"/>
        <v>421</v>
      </c>
      <c r="O25" s="65">
        <f t="shared" si="56"/>
        <v>84.2</v>
      </c>
      <c r="P25" s="36">
        <f>'Nilai Rapor 1-5 (Puluhan)'!W25</f>
        <v>82</v>
      </c>
      <c r="Q25" s="44">
        <f t="shared" si="7"/>
        <v>82</v>
      </c>
      <c r="R25" s="36">
        <f>'Nilai Rapor 1-5 (Puluhan)'!X25</f>
        <v>85</v>
      </c>
      <c r="S25" s="44">
        <f t="shared" si="8"/>
        <v>85</v>
      </c>
      <c r="T25" s="36">
        <f>'Nilai Rapor 1-5 (Puluhan)'!Y25</f>
        <v>88</v>
      </c>
      <c r="U25" s="44">
        <f t="shared" si="9"/>
        <v>88</v>
      </c>
      <c r="V25" s="36">
        <f>'Nilai Rapor 1-5 (Puluhan)'!Z25</f>
        <v>88</v>
      </c>
      <c r="W25" s="44">
        <f t="shared" si="10"/>
        <v>88</v>
      </c>
      <c r="X25" s="36">
        <f>'Nilai Rapor 1-5 (Puluhan)'!AA25</f>
        <v>80</v>
      </c>
      <c r="Y25" s="44">
        <f t="shared" si="11"/>
        <v>80</v>
      </c>
      <c r="Z25" s="64">
        <f t="shared" si="12"/>
        <v>423</v>
      </c>
      <c r="AA25" s="65">
        <f t="shared" si="57"/>
        <v>84.6</v>
      </c>
      <c r="AB25" s="36">
        <f>'Nilai Rapor 1-5 (Puluhan)'!AE25</f>
        <v>77</v>
      </c>
      <c r="AC25" s="44">
        <f t="shared" si="14"/>
        <v>77</v>
      </c>
      <c r="AD25" s="36">
        <f>'Nilai Rapor 1-5 (Puluhan)'!AF25</f>
        <v>84</v>
      </c>
      <c r="AE25" s="44">
        <f t="shared" si="15"/>
        <v>84</v>
      </c>
      <c r="AF25" s="36">
        <f>'Nilai Rapor 1-5 (Puluhan)'!AG25</f>
        <v>88</v>
      </c>
      <c r="AG25" s="44">
        <f t="shared" si="16"/>
        <v>88</v>
      </c>
      <c r="AH25" s="36">
        <f>'Nilai Rapor 1-5 (Puluhan)'!AH25</f>
        <v>89</v>
      </c>
      <c r="AI25" s="44">
        <f t="shared" si="17"/>
        <v>89</v>
      </c>
      <c r="AJ25" s="36">
        <f>'Nilai Rapor 1-5 (Puluhan)'!AI25</f>
        <v>76</v>
      </c>
      <c r="AK25" s="44">
        <f t="shared" si="18"/>
        <v>76</v>
      </c>
      <c r="AL25" s="64">
        <f t="shared" si="19"/>
        <v>414</v>
      </c>
      <c r="AM25" s="65">
        <f t="shared" si="58"/>
        <v>82.8</v>
      </c>
      <c r="AN25" s="36">
        <f>'Nilai Rapor 1-5 (Puluhan)'!AM25</f>
        <v>77</v>
      </c>
      <c r="AO25" s="44">
        <f t="shared" si="21"/>
        <v>77</v>
      </c>
      <c r="AP25" s="36">
        <f>'Nilai Rapor 1-5 (Puluhan)'!AN25</f>
        <v>85</v>
      </c>
      <c r="AQ25" s="44">
        <f t="shared" si="22"/>
        <v>85</v>
      </c>
      <c r="AR25" s="36">
        <f>'Nilai Rapor 1-5 (Puluhan)'!AO25</f>
        <v>84</v>
      </c>
      <c r="AS25" s="44">
        <f t="shared" si="23"/>
        <v>84</v>
      </c>
      <c r="AT25" s="36">
        <f>'Nilai Rapor 1-5 (Puluhan)'!AP25</f>
        <v>81</v>
      </c>
      <c r="AU25" s="44">
        <f t="shared" si="24"/>
        <v>81</v>
      </c>
      <c r="AV25" s="36">
        <f>'Nilai Rapor 1-5 (Puluhan)'!AQ25</f>
        <v>76</v>
      </c>
      <c r="AW25" s="44">
        <f t="shared" si="25"/>
        <v>76</v>
      </c>
      <c r="AX25" s="64">
        <f t="shared" si="26"/>
        <v>403</v>
      </c>
      <c r="AY25" s="65">
        <f t="shared" si="59"/>
        <v>80.599999999999994</v>
      </c>
      <c r="AZ25" s="36">
        <f>'Nilai Rapor 1-5 (Puluhan)'!AU25</f>
        <v>78</v>
      </c>
      <c r="BA25" s="44">
        <f t="shared" si="28"/>
        <v>78</v>
      </c>
      <c r="BB25" s="36">
        <f>'Nilai Rapor 1-5 (Puluhan)'!AV25</f>
        <v>81</v>
      </c>
      <c r="BC25" s="44">
        <f t="shared" si="29"/>
        <v>81</v>
      </c>
      <c r="BD25" s="36">
        <f>'Nilai Rapor 1-5 (Puluhan)'!AW25</f>
        <v>80</v>
      </c>
      <c r="BE25" s="44">
        <f t="shared" si="30"/>
        <v>80</v>
      </c>
      <c r="BF25" s="36">
        <f>'Nilai Rapor 1-5 (Puluhan)'!AX25</f>
        <v>84</v>
      </c>
      <c r="BG25" s="44">
        <f t="shared" si="31"/>
        <v>84</v>
      </c>
      <c r="BH25" s="36">
        <f>'Nilai Rapor 1-5 (Puluhan)'!AY25</f>
        <v>78</v>
      </c>
      <c r="BI25" s="44">
        <f t="shared" si="32"/>
        <v>78</v>
      </c>
      <c r="BJ25" s="64">
        <f t="shared" si="33"/>
        <v>401</v>
      </c>
      <c r="BK25" s="65">
        <f t="shared" si="60"/>
        <v>80.2</v>
      </c>
      <c r="BL25" s="36">
        <f>'Nilai Rapor 1-5 (Puluhan)'!BC25</f>
        <v>80</v>
      </c>
      <c r="BM25" s="44">
        <f t="shared" si="35"/>
        <v>80</v>
      </c>
      <c r="BN25" s="36">
        <f>'Nilai Rapor 1-5 (Puluhan)'!BD25</f>
        <v>89</v>
      </c>
      <c r="BO25" s="44">
        <f t="shared" si="36"/>
        <v>89</v>
      </c>
      <c r="BP25" s="36">
        <f>'Nilai Rapor 1-5 (Puluhan)'!BE25</f>
        <v>84</v>
      </c>
      <c r="BQ25" s="44">
        <f t="shared" si="37"/>
        <v>84</v>
      </c>
      <c r="BR25" s="36">
        <f>'Nilai Rapor 1-5 (Puluhan)'!BF25</f>
        <v>84</v>
      </c>
      <c r="BS25" s="44">
        <f t="shared" si="38"/>
        <v>84</v>
      </c>
      <c r="BT25" s="36">
        <f>'Nilai Rapor 1-5 (Puluhan)'!BG25</f>
        <v>76</v>
      </c>
      <c r="BU25" s="44">
        <f t="shared" si="39"/>
        <v>76</v>
      </c>
      <c r="BV25" s="64">
        <f t="shared" si="40"/>
        <v>413</v>
      </c>
      <c r="BW25" s="65">
        <f t="shared" si="61"/>
        <v>82.6</v>
      </c>
      <c r="BX25" s="36">
        <f>'Nilai Rapor 1-5 (Puluhan)'!BK25</f>
        <v>82</v>
      </c>
      <c r="BY25" s="44">
        <f t="shared" si="42"/>
        <v>82</v>
      </c>
      <c r="BZ25" s="36">
        <f>'Nilai Rapor 1-5 (Puluhan)'!BL25</f>
        <v>76</v>
      </c>
      <c r="CA25" s="44">
        <f t="shared" si="43"/>
        <v>76</v>
      </c>
      <c r="CB25" s="36">
        <f>'Nilai Rapor 1-5 (Puluhan)'!BM25</f>
        <v>87</v>
      </c>
      <c r="CC25" s="44">
        <f t="shared" si="44"/>
        <v>87</v>
      </c>
      <c r="CD25" s="36">
        <f>'Nilai Rapor 1-5 (Puluhan)'!BN25</f>
        <v>88</v>
      </c>
      <c r="CE25" s="44">
        <f t="shared" si="45"/>
        <v>88</v>
      </c>
      <c r="CF25" s="36">
        <f>'Nilai Rapor 1-5 (Puluhan)'!BO25</f>
        <v>76</v>
      </c>
      <c r="CG25" s="44">
        <f t="shared" si="46"/>
        <v>76</v>
      </c>
      <c r="CH25" s="64">
        <f t="shared" si="47"/>
        <v>409</v>
      </c>
      <c r="CI25" s="64">
        <f t="shared" si="62"/>
        <v>81.8</v>
      </c>
      <c r="CK25" s="36">
        <f>'Nilai Rapor 1-5 (Puluhan)'!EG25</f>
        <v>88</v>
      </c>
      <c r="CL25" s="44">
        <f t="shared" si="49"/>
        <v>88</v>
      </c>
      <c r="CM25" s="36">
        <f>'Nilai Rapor 1-5 (Puluhan)'!EH25</f>
        <v>86.25</v>
      </c>
      <c r="CN25" s="44">
        <f t="shared" si="50"/>
        <v>86.25</v>
      </c>
      <c r="CO25" s="36">
        <f>'Nilai Rapor 1-5 (Puluhan)'!EI25</f>
        <v>82.25</v>
      </c>
      <c r="CP25" s="44">
        <f t="shared" si="51"/>
        <v>82.25</v>
      </c>
      <c r="CQ25" s="36">
        <f>'Nilai Rapor 1-5 (Puluhan)'!EJ25</f>
        <v>81</v>
      </c>
      <c r="CR25" s="44">
        <f t="shared" si="52"/>
        <v>81</v>
      </c>
      <c r="CS25" s="36">
        <f>'Nilai Rapor 1-5 (Puluhan)'!EK25</f>
        <v>78.5</v>
      </c>
      <c r="CT25" s="44">
        <f t="shared" si="53"/>
        <v>78.5</v>
      </c>
      <c r="CU25" s="36">
        <f t="shared" si="54"/>
        <v>416</v>
      </c>
      <c r="CV25" s="36">
        <f t="shared" si="63"/>
        <v>83.2</v>
      </c>
      <c r="CX25" s="45">
        <f t="shared" si="64"/>
        <v>80.571428571428569</v>
      </c>
      <c r="CY25" s="45">
        <f t="shared" si="65"/>
        <v>80.571428571428569</v>
      </c>
      <c r="CZ25" s="45">
        <f t="shared" si="66"/>
        <v>83.75</v>
      </c>
      <c r="DA25" s="45">
        <f t="shared" si="67"/>
        <v>83.75</v>
      </c>
      <c r="DB25" s="45">
        <f t="shared" si="68"/>
        <v>84.75</v>
      </c>
      <c r="DC25" s="45">
        <f t="shared" si="69"/>
        <v>84.75</v>
      </c>
      <c r="DD25" s="45">
        <f t="shared" si="70"/>
        <v>85</v>
      </c>
      <c r="DE25" s="45">
        <f t="shared" si="71"/>
        <v>85</v>
      </c>
      <c r="DF25" s="45">
        <f t="shared" si="72"/>
        <v>77.214285714285708</v>
      </c>
      <c r="DG25" s="45">
        <f t="shared" si="73"/>
        <v>77.214285714285708</v>
      </c>
      <c r="DH25" s="45">
        <f t="shared" si="74"/>
        <v>82.257142857142853</v>
      </c>
      <c r="DI25" s="47">
        <f t="shared" si="75"/>
        <v>20</v>
      </c>
    </row>
    <row r="26" spans="1:113" s="59" customFormat="1" x14ac:dyDescent="0.25">
      <c r="A26" s="130">
        <v>20</v>
      </c>
      <c r="B26" s="79" t="s">
        <v>268</v>
      </c>
      <c r="C26" s="131" t="s">
        <v>136</v>
      </c>
      <c r="D26" s="36">
        <f>'Nilai Rapor 1-5 (Puluhan)'!G26</f>
        <v>91</v>
      </c>
      <c r="E26" s="36">
        <f t="shared" si="0"/>
        <v>91</v>
      </c>
      <c r="F26" s="36">
        <f>'Nilai Rapor 1-5 (Puluhan)'!H26</f>
        <v>93</v>
      </c>
      <c r="G26" s="36">
        <f t="shared" si="1"/>
        <v>93</v>
      </c>
      <c r="H26" s="36">
        <f>'Nilai Rapor 1-5 (Puluhan)'!I26</f>
        <v>94</v>
      </c>
      <c r="I26" s="36">
        <f t="shared" si="2"/>
        <v>94</v>
      </c>
      <c r="J26" s="36">
        <f>'Nilai Rapor 1-5 (Puluhan)'!J26</f>
        <v>91</v>
      </c>
      <c r="K26" s="36">
        <f t="shared" si="3"/>
        <v>91</v>
      </c>
      <c r="L26" s="36">
        <f>'Nilai Rapor 1-5 (Puluhan)'!K26</f>
        <v>92</v>
      </c>
      <c r="M26" s="36">
        <f t="shared" si="4"/>
        <v>92</v>
      </c>
      <c r="N26" s="64">
        <f t="shared" si="5"/>
        <v>461</v>
      </c>
      <c r="O26" s="65">
        <f t="shared" si="56"/>
        <v>92.2</v>
      </c>
      <c r="P26" s="36">
        <f>'Nilai Rapor 1-5 (Puluhan)'!W26</f>
        <v>94</v>
      </c>
      <c r="Q26" s="44">
        <f t="shared" si="7"/>
        <v>94</v>
      </c>
      <c r="R26" s="36">
        <f>'Nilai Rapor 1-5 (Puluhan)'!X26</f>
        <v>92</v>
      </c>
      <c r="S26" s="44">
        <f t="shared" si="8"/>
        <v>92</v>
      </c>
      <c r="T26" s="36">
        <f>'Nilai Rapor 1-5 (Puluhan)'!Y26</f>
        <v>91</v>
      </c>
      <c r="U26" s="44">
        <f t="shared" si="9"/>
        <v>91</v>
      </c>
      <c r="V26" s="36">
        <f>'Nilai Rapor 1-5 (Puluhan)'!Z26</f>
        <v>94</v>
      </c>
      <c r="W26" s="44">
        <f t="shared" si="10"/>
        <v>94</v>
      </c>
      <c r="X26" s="36">
        <f>'Nilai Rapor 1-5 (Puluhan)'!AA26</f>
        <v>93</v>
      </c>
      <c r="Y26" s="44">
        <f t="shared" si="11"/>
        <v>93</v>
      </c>
      <c r="Z26" s="64">
        <f t="shared" si="12"/>
        <v>464</v>
      </c>
      <c r="AA26" s="65">
        <f t="shared" si="57"/>
        <v>92.8</v>
      </c>
      <c r="AB26" s="36">
        <f>'Nilai Rapor 1-5 (Puluhan)'!AE26</f>
        <v>84</v>
      </c>
      <c r="AC26" s="44">
        <f t="shared" si="14"/>
        <v>84</v>
      </c>
      <c r="AD26" s="36">
        <f>'Nilai Rapor 1-5 (Puluhan)'!AF26</f>
        <v>90</v>
      </c>
      <c r="AE26" s="44">
        <f t="shared" si="15"/>
        <v>90</v>
      </c>
      <c r="AF26" s="36">
        <f>'Nilai Rapor 1-5 (Puluhan)'!AG26</f>
        <v>85</v>
      </c>
      <c r="AG26" s="44">
        <f t="shared" si="16"/>
        <v>85</v>
      </c>
      <c r="AH26" s="36">
        <f>'Nilai Rapor 1-5 (Puluhan)'!AH26</f>
        <v>80</v>
      </c>
      <c r="AI26" s="44">
        <f t="shared" si="17"/>
        <v>80</v>
      </c>
      <c r="AJ26" s="36">
        <f>'Nilai Rapor 1-5 (Puluhan)'!AI26</f>
        <v>85</v>
      </c>
      <c r="AK26" s="44">
        <f t="shared" si="18"/>
        <v>85</v>
      </c>
      <c r="AL26" s="64">
        <f t="shared" si="19"/>
        <v>424</v>
      </c>
      <c r="AM26" s="65">
        <f t="shared" si="58"/>
        <v>84.8</v>
      </c>
      <c r="AN26" s="36">
        <f>'Nilai Rapor 1-5 (Puluhan)'!AM26</f>
        <v>76</v>
      </c>
      <c r="AO26" s="44">
        <f t="shared" si="21"/>
        <v>76</v>
      </c>
      <c r="AP26" s="36">
        <f>'Nilai Rapor 1-5 (Puluhan)'!AN26</f>
        <v>82</v>
      </c>
      <c r="AQ26" s="44">
        <f t="shared" si="22"/>
        <v>82</v>
      </c>
      <c r="AR26" s="36">
        <f>'Nilai Rapor 1-5 (Puluhan)'!AO26</f>
        <v>85</v>
      </c>
      <c r="AS26" s="44">
        <f t="shared" si="23"/>
        <v>85</v>
      </c>
      <c r="AT26" s="36">
        <f>'Nilai Rapor 1-5 (Puluhan)'!AP26</f>
        <v>83</v>
      </c>
      <c r="AU26" s="44">
        <f t="shared" si="24"/>
        <v>83</v>
      </c>
      <c r="AV26" s="36">
        <f>'Nilai Rapor 1-5 (Puluhan)'!AQ26</f>
        <v>78</v>
      </c>
      <c r="AW26" s="44">
        <f t="shared" si="25"/>
        <v>78</v>
      </c>
      <c r="AX26" s="64">
        <f t="shared" si="26"/>
        <v>404</v>
      </c>
      <c r="AY26" s="65">
        <f t="shared" si="59"/>
        <v>80.8</v>
      </c>
      <c r="AZ26" s="36">
        <f>'Nilai Rapor 1-5 (Puluhan)'!AU26</f>
        <v>86</v>
      </c>
      <c r="BA26" s="44">
        <f t="shared" si="28"/>
        <v>86</v>
      </c>
      <c r="BB26" s="36">
        <f>'Nilai Rapor 1-5 (Puluhan)'!AV26</f>
        <v>86</v>
      </c>
      <c r="BC26" s="44">
        <f t="shared" si="29"/>
        <v>86</v>
      </c>
      <c r="BD26" s="36">
        <f>'Nilai Rapor 1-5 (Puluhan)'!AW26</f>
        <v>82</v>
      </c>
      <c r="BE26" s="44">
        <f t="shared" si="30"/>
        <v>82</v>
      </c>
      <c r="BF26" s="36">
        <f>'Nilai Rapor 1-5 (Puluhan)'!AX26</f>
        <v>89</v>
      </c>
      <c r="BG26" s="44">
        <f t="shared" si="31"/>
        <v>89</v>
      </c>
      <c r="BH26" s="36">
        <f>'Nilai Rapor 1-5 (Puluhan)'!AY26</f>
        <v>81</v>
      </c>
      <c r="BI26" s="44">
        <f t="shared" si="32"/>
        <v>81</v>
      </c>
      <c r="BJ26" s="64">
        <f t="shared" si="33"/>
        <v>424</v>
      </c>
      <c r="BK26" s="65">
        <f t="shared" si="60"/>
        <v>84.8</v>
      </c>
      <c r="BL26" s="36">
        <f>'Nilai Rapor 1-5 (Puluhan)'!BC26</f>
        <v>87</v>
      </c>
      <c r="BM26" s="44">
        <f t="shared" si="35"/>
        <v>87</v>
      </c>
      <c r="BN26" s="36">
        <f>'Nilai Rapor 1-5 (Puluhan)'!BD26</f>
        <v>89</v>
      </c>
      <c r="BO26" s="44">
        <f t="shared" si="36"/>
        <v>89</v>
      </c>
      <c r="BP26" s="36">
        <f>'Nilai Rapor 1-5 (Puluhan)'!BE26</f>
        <v>93</v>
      </c>
      <c r="BQ26" s="44">
        <f t="shared" si="37"/>
        <v>93</v>
      </c>
      <c r="BR26" s="36">
        <f>'Nilai Rapor 1-5 (Puluhan)'!BF26</f>
        <v>90</v>
      </c>
      <c r="BS26" s="44">
        <f t="shared" si="38"/>
        <v>90</v>
      </c>
      <c r="BT26" s="36">
        <f>'Nilai Rapor 1-5 (Puluhan)'!BG26</f>
        <v>83</v>
      </c>
      <c r="BU26" s="44">
        <f t="shared" si="39"/>
        <v>83</v>
      </c>
      <c r="BV26" s="64">
        <f t="shared" si="40"/>
        <v>442</v>
      </c>
      <c r="BW26" s="65">
        <f t="shared" si="61"/>
        <v>88.4</v>
      </c>
      <c r="BX26" s="36">
        <f>'Nilai Rapor 1-5 (Puluhan)'!BK26</f>
        <v>88</v>
      </c>
      <c r="BY26" s="44">
        <f t="shared" si="42"/>
        <v>88</v>
      </c>
      <c r="BZ26" s="36">
        <f>'Nilai Rapor 1-5 (Puluhan)'!BL26</f>
        <v>90</v>
      </c>
      <c r="CA26" s="44">
        <f t="shared" si="43"/>
        <v>90</v>
      </c>
      <c r="CB26" s="36">
        <f>'Nilai Rapor 1-5 (Puluhan)'!BM26</f>
        <v>87</v>
      </c>
      <c r="CC26" s="44">
        <f t="shared" si="44"/>
        <v>87</v>
      </c>
      <c r="CD26" s="36">
        <f>'Nilai Rapor 1-5 (Puluhan)'!BN26</f>
        <v>85</v>
      </c>
      <c r="CE26" s="44">
        <f t="shared" si="45"/>
        <v>85</v>
      </c>
      <c r="CF26" s="36">
        <f>'Nilai Rapor 1-5 (Puluhan)'!BO26</f>
        <v>80</v>
      </c>
      <c r="CG26" s="44">
        <f t="shared" si="46"/>
        <v>80</v>
      </c>
      <c r="CH26" s="64">
        <f t="shared" si="47"/>
        <v>430</v>
      </c>
      <c r="CI26" s="64">
        <f t="shared" si="62"/>
        <v>86</v>
      </c>
      <c r="CK26" s="36">
        <f>'Nilai Rapor 1-5 (Puluhan)'!EG26</f>
        <v>92.75</v>
      </c>
      <c r="CL26" s="44">
        <f t="shared" si="49"/>
        <v>92.75</v>
      </c>
      <c r="CM26" s="36">
        <f>'Nilai Rapor 1-5 (Puluhan)'!EH26</f>
        <v>92.5</v>
      </c>
      <c r="CN26" s="44">
        <f t="shared" si="50"/>
        <v>92.5</v>
      </c>
      <c r="CO26" s="36">
        <f>'Nilai Rapor 1-5 (Puluhan)'!EI26</f>
        <v>92</v>
      </c>
      <c r="CP26" s="44">
        <f t="shared" si="51"/>
        <v>92</v>
      </c>
      <c r="CQ26" s="36">
        <f>'Nilai Rapor 1-5 (Puluhan)'!EJ26</f>
        <v>92.25</v>
      </c>
      <c r="CR26" s="44">
        <f t="shared" si="52"/>
        <v>92.25</v>
      </c>
      <c r="CS26" s="36">
        <f>'Nilai Rapor 1-5 (Puluhan)'!EK26</f>
        <v>91.75</v>
      </c>
      <c r="CT26" s="44">
        <f t="shared" si="53"/>
        <v>91.75</v>
      </c>
      <c r="CU26" s="36">
        <f t="shared" si="54"/>
        <v>461.25</v>
      </c>
      <c r="CV26" s="36">
        <f t="shared" si="63"/>
        <v>92.25</v>
      </c>
      <c r="CX26" s="45">
        <f t="shared" si="64"/>
        <v>86.821428571428569</v>
      </c>
      <c r="CY26" s="45">
        <f t="shared" si="65"/>
        <v>86.821428571428569</v>
      </c>
      <c r="CZ26" s="45">
        <f t="shared" si="66"/>
        <v>88.785714285714292</v>
      </c>
      <c r="DA26" s="45">
        <f t="shared" si="67"/>
        <v>88.785714285714292</v>
      </c>
      <c r="DB26" s="45">
        <f t="shared" si="68"/>
        <v>87.857142857142861</v>
      </c>
      <c r="DC26" s="45">
        <f t="shared" si="69"/>
        <v>87.857142857142861</v>
      </c>
      <c r="DD26" s="45">
        <f t="shared" si="70"/>
        <v>87.607142857142861</v>
      </c>
      <c r="DE26" s="45">
        <f t="shared" si="71"/>
        <v>87.607142857142861</v>
      </c>
      <c r="DF26" s="45">
        <f t="shared" si="72"/>
        <v>84.535714285714292</v>
      </c>
      <c r="DG26" s="45">
        <f t="shared" si="73"/>
        <v>84.535714285714292</v>
      </c>
      <c r="DH26" s="45">
        <f t="shared" si="74"/>
        <v>87.121428571428581</v>
      </c>
      <c r="DI26" s="47">
        <f t="shared" si="75"/>
        <v>5</v>
      </c>
    </row>
    <row r="27" spans="1:113" s="59" customFormat="1" x14ac:dyDescent="0.25">
      <c r="A27" s="130">
        <v>21</v>
      </c>
      <c r="B27" s="79" t="s">
        <v>269</v>
      </c>
      <c r="C27" s="131" t="s">
        <v>137</v>
      </c>
      <c r="D27" s="36">
        <f>'Nilai Rapor 1-5 (Puluhan)'!G27</f>
        <v>86</v>
      </c>
      <c r="E27" s="36">
        <f t="shared" si="0"/>
        <v>86</v>
      </c>
      <c r="F27" s="36">
        <f>'Nilai Rapor 1-5 (Puluhan)'!H27</f>
        <v>89</v>
      </c>
      <c r="G27" s="36">
        <f t="shared" si="1"/>
        <v>89</v>
      </c>
      <c r="H27" s="36">
        <f>'Nilai Rapor 1-5 (Puluhan)'!I27</f>
        <v>81</v>
      </c>
      <c r="I27" s="36">
        <f t="shared" si="2"/>
        <v>81</v>
      </c>
      <c r="J27" s="36">
        <f>'Nilai Rapor 1-5 (Puluhan)'!J27</f>
        <v>78</v>
      </c>
      <c r="K27" s="36">
        <f t="shared" si="3"/>
        <v>78</v>
      </c>
      <c r="L27" s="36">
        <f>'Nilai Rapor 1-5 (Puluhan)'!K27</f>
        <v>77</v>
      </c>
      <c r="M27" s="36">
        <f t="shared" si="4"/>
        <v>77</v>
      </c>
      <c r="N27" s="64">
        <f t="shared" si="5"/>
        <v>411</v>
      </c>
      <c r="O27" s="65">
        <f t="shared" si="56"/>
        <v>82.2</v>
      </c>
      <c r="P27" s="36">
        <f>'Nilai Rapor 1-5 (Puluhan)'!W27</f>
        <v>80</v>
      </c>
      <c r="Q27" s="44">
        <f t="shared" si="7"/>
        <v>80</v>
      </c>
      <c r="R27" s="36">
        <f>'Nilai Rapor 1-5 (Puluhan)'!X27</f>
        <v>87</v>
      </c>
      <c r="S27" s="44">
        <f t="shared" si="8"/>
        <v>87</v>
      </c>
      <c r="T27" s="36">
        <f>'Nilai Rapor 1-5 (Puluhan)'!Y27</f>
        <v>81</v>
      </c>
      <c r="U27" s="44">
        <f t="shared" si="9"/>
        <v>81</v>
      </c>
      <c r="V27" s="36">
        <f>'Nilai Rapor 1-5 (Puluhan)'!Z27</f>
        <v>81</v>
      </c>
      <c r="W27" s="44">
        <f t="shared" si="10"/>
        <v>81</v>
      </c>
      <c r="X27" s="36">
        <f>'Nilai Rapor 1-5 (Puluhan)'!AA27</f>
        <v>79</v>
      </c>
      <c r="Y27" s="44">
        <f t="shared" si="11"/>
        <v>79</v>
      </c>
      <c r="Z27" s="64">
        <f t="shared" si="12"/>
        <v>408</v>
      </c>
      <c r="AA27" s="65">
        <f t="shared" si="57"/>
        <v>81.599999999999994</v>
      </c>
      <c r="AB27" s="36">
        <f>'Nilai Rapor 1-5 (Puluhan)'!AE27</f>
        <v>79</v>
      </c>
      <c r="AC27" s="44">
        <f t="shared" si="14"/>
        <v>79</v>
      </c>
      <c r="AD27" s="36">
        <f>'Nilai Rapor 1-5 (Puluhan)'!AF27</f>
        <v>76</v>
      </c>
      <c r="AE27" s="44">
        <f t="shared" si="15"/>
        <v>76</v>
      </c>
      <c r="AF27" s="36">
        <f>'Nilai Rapor 1-5 (Puluhan)'!AG27</f>
        <v>77</v>
      </c>
      <c r="AG27" s="44">
        <f t="shared" si="16"/>
        <v>77</v>
      </c>
      <c r="AH27" s="36">
        <f>'Nilai Rapor 1-5 (Puluhan)'!AH27</f>
        <v>77</v>
      </c>
      <c r="AI27" s="44">
        <f t="shared" si="17"/>
        <v>77</v>
      </c>
      <c r="AJ27" s="36">
        <f>'Nilai Rapor 1-5 (Puluhan)'!AI27</f>
        <v>76</v>
      </c>
      <c r="AK27" s="44">
        <f t="shared" si="18"/>
        <v>76</v>
      </c>
      <c r="AL27" s="64">
        <f t="shared" si="19"/>
        <v>385</v>
      </c>
      <c r="AM27" s="65">
        <f t="shared" si="58"/>
        <v>77</v>
      </c>
      <c r="AN27" s="36">
        <f>'Nilai Rapor 1-5 (Puluhan)'!AM27</f>
        <v>77</v>
      </c>
      <c r="AO27" s="44">
        <f t="shared" si="21"/>
        <v>77</v>
      </c>
      <c r="AP27" s="36">
        <f>'Nilai Rapor 1-5 (Puluhan)'!AN27</f>
        <v>76</v>
      </c>
      <c r="AQ27" s="44">
        <f t="shared" si="22"/>
        <v>76</v>
      </c>
      <c r="AR27" s="36">
        <f>'Nilai Rapor 1-5 (Puluhan)'!AO27</f>
        <v>79</v>
      </c>
      <c r="AS27" s="44">
        <f t="shared" si="23"/>
        <v>79</v>
      </c>
      <c r="AT27" s="36">
        <f>'Nilai Rapor 1-5 (Puluhan)'!AP27</f>
        <v>79</v>
      </c>
      <c r="AU27" s="44">
        <f t="shared" si="24"/>
        <v>79</v>
      </c>
      <c r="AV27" s="36">
        <f>'Nilai Rapor 1-5 (Puluhan)'!AQ27</f>
        <v>76</v>
      </c>
      <c r="AW27" s="44">
        <f t="shared" si="25"/>
        <v>76</v>
      </c>
      <c r="AX27" s="64">
        <f t="shared" si="26"/>
        <v>387</v>
      </c>
      <c r="AY27" s="65">
        <f t="shared" si="59"/>
        <v>77.400000000000006</v>
      </c>
      <c r="AZ27" s="36">
        <f>'Nilai Rapor 1-5 (Puluhan)'!AU27</f>
        <v>77</v>
      </c>
      <c r="BA27" s="44">
        <f t="shared" si="28"/>
        <v>77</v>
      </c>
      <c r="BB27" s="36">
        <f>'Nilai Rapor 1-5 (Puluhan)'!AV27</f>
        <v>76</v>
      </c>
      <c r="BC27" s="44">
        <f t="shared" si="29"/>
        <v>76</v>
      </c>
      <c r="BD27" s="36">
        <f>'Nilai Rapor 1-5 (Puluhan)'!AW27</f>
        <v>77</v>
      </c>
      <c r="BE27" s="44">
        <f t="shared" si="30"/>
        <v>77</v>
      </c>
      <c r="BF27" s="36">
        <f>'Nilai Rapor 1-5 (Puluhan)'!AX27</f>
        <v>77</v>
      </c>
      <c r="BG27" s="44">
        <f t="shared" si="31"/>
        <v>77</v>
      </c>
      <c r="BH27" s="36">
        <f>'Nilai Rapor 1-5 (Puluhan)'!AY27</f>
        <v>76</v>
      </c>
      <c r="BI27" s="44">
        <f t="shared" si="32"/>
        <v>76</v>
      </c>
      <c r="BJ27" s="64">
        <f t="shared" si="33"/>
        <v>383</v>
      </c>
      <c r="BK27" s="65">
        <f t="shared" si="60"/>
        <v>76.599999999999994</v>
      </c>
      <c r="BL27" s="36">
        <f>'Nilai Rapor 1-5 (Puluhan)'!BC27</f>
        <v>79</v>
      </c>
      <c r="BM27" s="44">
        <f t="shared" si="35"/>
        <v>79</v>
      </c>
      <c r="BN27" s="36">
        <f>'Nilai Rapor 1-5 (Puluhan)'!BD27</f>
        <v>76</v>
      </c>
      <c r="BO27" s="44">
        <f t="shared" si="36"/>
        <v>76</v>
      </c>
      <c r="BP27" s="36">
        <f>'Nilai Rapor 1-5 (Puluhan)'!BE27</f>
        <v>79</v>
      </c>
      <c r="BQ27" s="44">
        <f t="shared" si="37"/>
        <v>79</v>
      </c>
      <c r="BR27" s="36">
        <f>'Nilai Rapor 1-5 (Puluhan)'!BF27</f>
        <v>79</v>
      </c>
      <c r="BS27" s="44">
        <f t="shared" si="38"/>
        <v>79</v>
      </c>
      <c r="BT27" s="36">
        <f>'Nilai Rapor 1-5 (Puluhan)'!BG27</f>
        <v>76</v>
      </c>
      <c r="BU27" s="44">
        <f t="shared" si="39"/>
        <v>76</v>
      </c>
      <c r="BV27" s="64">
        <f t="shared" si="40"/>
        <v>389</v>
      </c>
      <c r="BW27" s="65">
        <f t="shared" si="61"/>
        <v>77.8</v>
      </c>
      <c r="BX27" s="36">
        <f>'Nilai Rapor 1-5 (Puluhan)'!BK27</f>
        <v>75</v>
      </c>
      <c r="BY27" s="44">
        <f t="shared" si="42"/>
        <v>75</v>
      </c>
      <c r="BZ27" s="36">
        <f>'Nilai Rapor 1-5 (Puluhan)'!BL27</f>
        <v>75</v>
      </c>
      <c r="CA27" s="44">
        <f t="shared" si="43"/>
        <v>75</v>
      </c>
      <c r="CB27" s="36">
        <f>'Nilai Rapor 1-5 (Puluhan)'!BM27</f>
        <v>79</v>
      </c>
      <c r="CC27" s="44">
        <f t="shared" si="44"/>
        <v>79</v>
      </c>
      <c r="CD27" s="36">
        <f>'Nilai Rapor 1-5 (Puluhan)'!BN27</f>
        <v>79</v>
      </c>
      <c r="CE27" s="44">
        <f t="shared" si="45"/>
        <v>79</v>
      </c>
      <c r="CF27" s="36">
        <f>'Nilai Rapor 1-5 (Puluhan)'!BO27</f>
        <v>76</v>
      </c>
      <c r="CG27" s="44">
        <f t="shared" si="46"/>
        <v>76</v>
      </c>
      <c r="CH27" s="64">
        <f t="shared" si="47"/>
        <v>384</v>
      </c>
      <c r="CI27" s="64">
        <f t="shared" si="62"/>
        <v>76.8</v>
      </c>
      <c r="CK27" s="36">
        <f>'Nilai Rapor 1-5 (Puluhan)'!EG27</f>
        <v>89.5</v>
      </c>
      <c r="CL27" s="44">
        <f t="shared" si="49"/>
        <v>89.5</v>
      </c>
      <c r="CM27" s="36">
        <f>'Nilai Rapor 1-5 (Puluhan)'!EH27</f>
        <v>83.25</v>
      </c>
      <c r="CN27" s="44">
        <f t="shared" si="50"/>
        <v>83.25</v>
      </c>
      <c r="CO27" s="36">
        <f>'Nilai Rapor 1-5 (Puluhan)'!EI27</f>
        <v>80.25</v>
      </c>
      <c r="CP27" s="44">
        <f t="shared" si="51"/>
        <v>80.25</v>
      </c>
      <c r="CQ27" s="36">
        <f>'Nilai Rapor 1-5 (Puluhan)'!EJ27</f>
        <v>79.75</v>
      </c>
      <c r="CR27" s="44">
        <f t="shared" si="52"/>
        <v>79.75</v>
      </c>
      <c r="CS27" s="36">
        <f>'Nilai Rapor 1-5 (Puluhan)'!EK27</f>
        <v>78</v>
      </c>
      <c r="CT27" s="44">
        <f t="shared" si="53"/>
        <v>78</v>
      </c>
      <c r="CU27" s="36">
        <f t="shared" si="54"/>
        <v>410.75</v>
      </c>
      <c r="CV27" s="36">
        <f t="shared" si="63"/>
        <v>82.15</v>
      </c>
      <c r="CX27" s="45">
        <f t="shared" si="64"/>
        <v>79.5</v>
      </c>
      <c r="CY27" s="45">
        <f t="shared" si="65"/>
        <v>79.5</v>
      </c>
      <c r="CZ27" s="45">
        <f t="shared" si="66"/>
        <v>78.464285714285708</v>
      </c>
      <c r="DA27" s="45">
        <f t="shared" si="67"/>
        <v>78.464285714285708</v>
      </c>
      <c r="DB27" s="45">
        <f t="shared" si="68"/>
        <v>78.892857142857139</v>
      </c>
      <c r="DC27" s="45">
        <f t="shared" si="69"/>
        <v>78.892857142857139</v>
      </c>
      <c r="DD27" s="45">
        <f t="shared" si="70"/>
        <v>78.821428571428569</v>
      </c>
      <c r="DE27" s="45">
        <f t="shared" si="71"/>
        <v>78.821428571428569</v>
      </c>
      <c r="DF27" s="45">
        <f t="shared" si="72"/>
        <v>76.714285714285708</v>
      </c>
      <c r="DG27" s="45">
        <f t="shared" si="73"/>
        <v>76.714285714285708</v>
      </c>
      <c r="DH27" s="45">
        <f t="shared" si="74"/>
        <v>78.478571428571428</v>
      </c>
      <c r="DI27" s="47">
        <f t="shared" si="75"/>
        <v>39</v>
      </c>
    </row>
    <row r="28" spans="1:113" s="59" customFormat="1" x14ac:dyDescent="0.25">
      <c r="A28" s="130">
        <v>22</v>
      </c>
      <c r="B28" s="79" t="s">
        <v>270</v>
      </c>
      <c r="C28" s="131" t="s">
        <v>138</v>
      </c>
      <c r="D28" s="36">
        <f>'Nilai Rapor 1-5 (Puluhan)'!G28</f>
        <v>82</v>
      </c>
      <c r="E28" s="36">
        <f t="shared" si="0"/>
        <v>82</v>
      </c>
      <c r="F28" s="36">
        <f>'Nilai Rapor 1-5 (Puluhan)'!H28</f>
        <v>81</v>
      </c>
      <c r="G28" s="36">
        <f t="shared" si="1"/>
        <v>81</v>
      </c>
      <c r="H28" s="36">
        <f>'Nilai Rapor 1-5 (Puluhan)'!I28</f>
        <v>78</v>
      </c>
      <c r="I28" s="36">
        <f t="shared" si="2"/>
        <v>78</v>
      </c>
      <c r="J28" s="36">
        <f>'Nilai Rapor 1-5 (Puluhan)'!J28</f>
        <v>77</v>
      </c>
      <c r="K28" s="36">
        <f t="shared" si="3"/>
        <v>77</v>
      </c>
      <c r="L28" s="36">
        <f>'Nilai Rapor 1-5 (Puluhan)'!K28</f>
        <v>76</v>
      </c>
      <c r="M28" s="36">
        <f t="shared" si="4"/>
        <v>76</v>
      </c>
      <c r="N28" s="64">
        <f t="shared" si="5"/>
        <v>394</v>
      </c>
      <c r="O28" s="65">
        <f t="shared" si="56"/>
        <v>78.8</v>
      </c>
      <c r="P28" s="36">
        <f>'Nilai Rapor 1-5 (Puluhan)'!W28</f>
        <v>76</v>
      </c>
      <c r="Q28" s="44">
        <f t="shared" si="7"/>
        <v>76</v>
      </c>
      <c r="R28" s="36">
        <f>'Nilai Rapor 1-5 (Puluhan)'!X28</f>
        <v>78</v>
      </c>
      <c r="S28" s="44">
        <f t="shared" si="8"/>
        <v>78</v>
      </c>
      <c r="T28" s="36">
        <f>'Nilai Rapor 1-5 (Puluhan)'!Y28</f>
        <v>76</v>
      </c>
      <c r="U28" s="44">
        <f t="shared" si="9"/>
        <v>76</v>
      </c>
      <c r="V28" s="36">
        <f>'Nilai Rapor 1-5 (Puluhan)'!Z28</f>
        <v>77</v>
      </c>
      <c r="W28" s="44">
        <f t="shared" si="10"/>
        <v>77</v>
      </c>
      <c r="X28" s="36">
        <f>'Nilai Rapor 1-5 (Puluhan)'!AA28</f>
        <v>78</v>
      </c>
      <c r="Y28" s="44">
        <f t="shared" si="11"/>
        <v>78</v>
      </c>
      <c r="Z28" s="64">
        <f t="shared" si="12"/>
        <v>385</v>
      </c>
      <c r="AA28" s="65">
        <f t="shared" si="57"/>
        <v>77</v>
      </c>
      <c r="AB28" s="36">
        <f>'Nilai Rapor 1-5 (Puluhan)'!AE28</f>
        <v>81</v>
      </c>
      <c r="AC28" s="44">
        <f t="shared" si="14"/>
        <v>81</v>
      </c>
      <c r="AD28" s="36">
        <f>'Nilai Rapor 1-5 (Puluhan)'!AF28</f>
        <v>79</v>
      </c>
      <c r="AE28" s="44">
        <f t="shared" si="15"/>
        <v>79</v>
      </c>
      <c r="AF28" s="36">
        <f>'Nilai Rapor 1-5 (Puluhan)'!AG28</f>
        <v>77</v>
      </c>
      <c r="AG28" s="44">
        <f t="shared" si="16"/>
        <v>77</v>
      </c>
      <c r="AH28" s="36">
        <f>'Nilai Rapor 1-5 (Puluhan)'!AH28</f>
        <v>75</v>
      </c>
      <c r="AI28" s="44">
        <f t="shared" si="17"/>
        <v>75</v>
      </c>
      <c r="AJ28" s="36">
        <f>'Nilai Rapor 1-5 (Puluhan)'!AI28</f>
        <v>76</v>
      </c>
      <c r="AK28" s="44">
        <f t="shared" si="18"/>
        <v>76</v>
      </c>
      <c r="AL28" s="64">
        <f t="shared" si="19"/>
        <v>388</v>
      </c>
      <c r="AM28" s="65">
        <f t="shared" si="58"/>
        <v>77.599999999999994</v>
      </c>
      <c r="AN28" s="36">
        <f>'Nilai Rapor 1-5 (Puluhan)'!AM28</f>
        <v>77</v>
      </c>
      <c r="AO28" s="44">
        <f t="shared" si="21"/>
        <v>77</v>
      </c>
      <c r="AP28" s="36">
        <f>'Nilai Rapor 1-5 (Puluhan)'!AN28</f>
        <v>79</v>
      </c>
      <c r="AQ28" s="44">
        <f t="shared" si="22"/>
        <v>79</v>
      </c>
      <c r="AR28" s="36">
        <f>'Nilai Rapor 1-5 (Puluhan)'!AO28</f>
        <v>75</v>
      </c>
      <c r="AS28" s="44">
        <f t="shared" si="23"/>
        <v>75</v>
      </c>
      <c r="AT28" s="36">
        <f>'Nilai Rapor 1-5 (Puluhan)'!AP28</f>
        <v>75</v>
      </c>
      <c r="AU28" s="44">
        <f t="shared" si="24"/>
        <v>75</v>
      </c>
      <c r="AV28" s="36">
        <f>'Nilai Rapor 1-5 (Puluhan)'!AQ28</f>
        <v>76</v>
      </c>
      <c r="AW28" s="44">
        <f t="shared" si="25"/>
        <v>76</v>
      </c>
      <c r="AX28" s="64">
        <f t="shared" si="26"/>
        <v>382</v>
      </c>
      <c r="AY28" s="65">
        <f t="shared" si="59"/>
        <v>76.400000000000006</v>
      </c>
      <c r="AZ28" s="36">
        <f>'Nilai Rapor 1-5 (Puluhan)'!AU28</f>
        <v>75</v>
      </c>
      <c r="BA28" s="44">
        <f t="shared" si="28"/>
        <v>75</v>
      </c>
      <c r="BB28" s="36">
        <f>'Nilai Rapor 1-5 (Puluhan)'!AV28</f>
        <v>75</v>
      </c>
      <c r="BC28" s="44">
        <f t="shared" si="29"/>
        <v>75</v>
      </c>
      <c r="BD28" s="36">
        <f>'Nilai Rapor 1-5 (Puluhan)'!AW28</f>
        <v>75</v>
      </c>
      <c r="BE28" s="44">
        <f t="shared" si="30"/>
        <v>75</v>
      </c>
      <c r="BF28" s="36">
        <f>'Nilai Rapor 1-5 (Puluhan)'!AX28</f>
        <v>75</v>
      </c>
      <c r="BG28" s="44">
        <f t="shared" si="31"/>
        <v>75</v>
      </c>
      <c r="BH28" s="36">
        <f>'Nilai Rapor 1-5 (Puluhan)'!AY28</f>
        <v>76</v>
      </c>
      <c r="BI28" s="44">
        <f t="shared" si="32"/>
        <v>76</v>
      </c>
      <c r="BJ28" s="64">
        <f t="shared" si="33"/>
        <v>376</v>
      </c>
      <c r="BK28" s="65">
        <f t="shared" si="60"/>
        <v>75.2</v>
      </c>
      <c r="BL28" s="36">
        <f>'Nilai Rapor 1-5 (Puluhan)'!BC28</f>
        <v>75</v>
      </c>
      <c r="BM28" s="44">
        <f t="shared" si="35"/>
        <v>75</v>
      </c>
      <c r="BN28" s="36">
        <f>'Nilai Rapor 1-5 (Puluhan)'!BD28</f>
        <v>75</v>
      </c>
      <c r="BO28" s="44">
        <f t="shared" si="36"/>
        <v>75</v>
      </c>
      <c r="BP28" s="36">
        <f>'Nilai Rapor 1-5 (Puluhan)'!BE28</f>
        <v>79</v>
      </c>
      <c r="BQ28" s="44">
        <f t="shared" si="37"/>
        <v>79</v>
      </c>
      <c r="BR28" s="36">
        <f>'Nilai Rapor 1-5 (Puluhan)'!BF28</f>
        <v>76</v>
      </c>
      <c r="BS28" s="44">
        <f t="shared" si="38"/>
        <v>76</v>
      </c>
      <c r="BT28" s="36">
        <f>'Nilai Rapor 1-5 (Puluhan)'!BG28</f>
        <v>76</v>
      </c>
      <c r="BU28" s="44">
        <f t="shared" si="39"/>
        <v>76</v>
      </c>
      <c r="BV28" s="64">
        <f t="shared" si="40"/>
        <v>381</v>
      </c>
      <c r="BW28" s="65">
        <f t="shared" si="61"/>
        <v>76.2</v>
      </c>
      <c r="BX28" s="36">
        <f>'Nilai Rapor 1-5 (Puluhan)'!BK28</f>
        <v>76</v>
      </c>
      <c r="BY28" s="44">
        <f t="shared" si="42"/>
        <v>76</v>
      </c>
      <c r="BZ28" s="36">
        <f>'Nilai Rapor 1-5 (Puluhan)'!BL28</f>
        <v>75</v>
      </c>
      <c r="CA28" s="44">
        <f t="shared" si="43"/>
        <v>75</v>
      </c>
      <c r="CB28" s="36">
        <f>'Nilai Rapor 1-5 (Puluhan)'!BM28</f>
        <v>78</v>
      </c>
      <c r="CC28" s="44">
        <f t="shared" si="44"/>
        <v>78</v>
      </c>
      <c r="CD28" s="36">
        <f>'Nilai Rapor 1-5 (Puluhan)'!BN28</f>
        <v>78</v>
      </c>
      <c r="CE28" s="44">
        <f t="shared" si="45"/>
        <v>78</v>
      </c>
      <c r="CF28" s="36">
        <f>'Nilai Rapor 1-5 (Puluhan)'!BO28</f>
        <v>76</v>
      </c>
      <c r="CG28" s="44">
        <f t="shared" si="46"/>
        <v>76</v>
      </c>
      <c r="CH28" s="64">
        <f t="shared" si="47"/>
        <v>383</v>
      </c>
      <c r="CI28" s="64">
        <f t="shared" si="62"/>
        <v>76.599999999999994</v>
      </c>
      <c r="CK28" s="36">
        <f>'Nilai Rapor 1-5 (Puluhan)'!EG28</f>
        <v>78.5</v>
      </c>
      <c r="CL28" s="44">
        <f t="shared" si="49"/>
        <v>78.5</v>
      </c>
      <c r="CM28" s="36">
        <f>'Nilai Rapor 1-5 (Puluhan)'!EH28</f>
        <v>80.75</v>
      </c>
      <c r="CN28" s="44">
        <f t="shared" si="50"/>
        <v>80.75</v>
      </c>
      <c r="CO28" s="36">
        <f>'Nilai Rapor 1-5 (Puluhan)'!EI28</f>
        <v>81.25</v>
      </c>
      <c r="CP28" s="44">
        <f t="shared" si="51"/>
        <v>81.25</v>
      </c>
      <c r="CQ28" s="36">
        <f>'Nilai Rapor 1-5 (Puluhan)'!EJ28</f>
        <v>80</v>
      </c>
      <c r="CR28" s="44">
        <f t="shared" si="52"/>
        <v>80</v>
      </c>
      <c r="CS28" s="36">
        <f>'Nilai Rapor 1-5 (Puluhan)'!EK28</f>
        <v>77</v>
      </c>
      <c r="CT28" s="44">
        <f t="shared" si="53"/>
        <v>77</v>
      </c>
      <c r="CU28" s="36">
        <f t="shared" si="54"/>
        <v>397.5</v>
      </c>
      <c r="CV28" s="36">
        <f t="shared" si="63"/>
        <v>79.5</v>
      </c>
      <c r="CX28" s="45">
        <f t="shared" si="64"/>
        <v>76.928571428571431</v>
      </c>
      <c r="CY28" s="45">
        <f t="shared" si="65"/>
        <v>76.928571428571431</v>
      </c>
      <c r="CZ28" s="45">
        <f t="shared" si="66"/>
        <v>77.392857142857139</v>
      </c>
      <c r="DA28" s="45">
        <f t="shared" si="67"/>
        <v>77.392857142857139</v>
      </c>
      <c r="DB28" s="45">
        <f t="shared" si="68"/>
        <v>77.321428571428569</v>
      </c>
      <c r="DC28" s="45">
        <f t="shared" si="69"/>
        <v>77.321428571428569</v>
      </c>
      <c r="DD28" s="45">
        <f t="shared" si="70"/>
        <v>76.571428571428569</v>
      </c>
      <c r="DE28" s="45">
        <f t="shared" si="71"/>
        <v>76.571428571428569</v>
      </c>
      <c r="DF28" s="45">
        <f t="shared" si="72"/>
        <v>76.428571428571431</v>
      </c>
      <c r="DG28" s="45">
        <f t="shared" si="73"/>
        <v>76.428571428571431</v>
      </c>
      <c r="DH28" s="45">
        <f t="shared" si="74"/>
        <v>76.928571428571431</v>
      </c>
      <c r="DI28" s="47">
        <f t="shared" si="75"/>
        <v>44</v>
      </c>
    </row>
    <row r="29" spans="1:113" s="59" customFormat="1" x14ac:dyDescent="0.25">
      <c r="A29" s="130">
        <v>23</v>
      </c>
      <c r="B29" s="79" t="s">
        <v>271</v>
      </c>
      <c r="C29" s="131" t="s">
        <v>165</v>
      </c>
      <c r="D29" s="36">
        <f>'Nilai Rapor 1-5 (Puluhan)'!G29</f>
        <v>91</v>
      </c>
      <c r="E29" s="36">
        <f t="shared" si="0"/>
        <v>91</v>
      </c>
      <c r="F29" s="36">
        <f>'Nilai Rapor 1-5 (Puluhan)'!H29</f>
        <v>90</v>
      </c>
      <c r="G29" s="36">
        <f t="shared" si="1"/>
        <v>90</v>
      </c>
      <c r="H29" s="36">
        <f>'Nilai Rapor 1-5 (Puluhan)'!I29</f>
        <v>89</v>
      </c>
      <c r="I29" s="36">
        <f t="shared" si="2"/>
        <v>89</v>
      </c>
      <c r="J29" s="36">
        <f>'Nilai Rapor 1-5 (Puluhan)'!J29</f>
        <v>93</v>
      </c>
      <c r="K29" s="36">
        <f t="shared" si="3"/>
        <v>93</v>
      </c>
      <c r="L29" s="36">
        <f>'Nilai Rapor 1-5 (Puluhan)'!K29</f>
        <v>91</v>
      </c>
      <c r="M29" s="36">
        <f t="shared" si="4"/>
        <v>91</v>
      </c>
      <c r="N29" s="64">
        <f t="shared" si="5"/>
        <v>454</v>
      </c>
      <c r="O29" s="65">
        <f t="shared" si="56"/>
        <v>90.8</v>
      </c>
      <c r="P29" s="36">
        <f>'Nilai Rapor 1-5 (Puluhan)'!W29</f>
        <v>92</v>
      </c>
      <c r="Q29" s="44">
        <f t="shared" si="7"/>
        <v>92</v>
      </c>
      <c r="R29" s="36">
        <f>'Nilai Rapor 1-5 (Puluhan)'!X29</f>
        <v>89</v>
      </c>
      <c r="S29" s="44">
        <f t="shared" si="8"/>
        <v>89</v>
      </c>
      <c r="T29" s="36">
        <f>'Nilai Rapor 1-5 (Puluhan)'!Y29</f>
        <v>90</v>
      </c>
      <c r="U29" s="44">
        <f t="shared" si="9"/>
        <v>90</v>
      </c>
      <c r="V29" s="36">
        <f>'Nilai Rapor 1-5 (Puluhan)'!Z29</f>
        <v>92</v>
      </c>
      <c r="W29" s="44">
        <f t="shared" si="10"/>
        <v>92</v>
      </c>
      <c r="X29" s="36">
        <f>'Nilai Rapor 1-5 (Puluhan)'!AA29</f>
        <v>94</v>
      </c>
      <c r="Y29" s="44">
        <f t="shared" si="11"/>
        <v>94</v>
      </c>
      <c r="Z29" s="64">
        <f t="shared" si="12"/>
        <v>457</v>
      </c>
      <c r="AA29" s="65">
        <f t="shared" si="57"/>
        <v>91.4</v>
      </c>
      <c r="AB29" s="36">
        <f>'Nilai Rapor 1-5 (Puluhan)'!AE29</f>
        <v>82</v>
      </c>
      <c r="AC29" s="44">
        <f t="shared" si="14"/>
        <v>82</v>
      </c>
      <c r="AD29" s="36">
        <f>'Nilai Rapor 1-5 (Puluhan)'!AF29</f>
        <v>79</v>
      </c>
      <c r="AE29" s="44">
        <f t="shared" si="15"/>
        <v>79</v>
      </c>
      <c r="AF29" s="36">
        <f>'Nilai Rapor 1-5 (Puluhan)'!AG29</f>
        <v>78</v>
      </c>
      <c r="AG29" s="44">
        <f t="shared" si="16"/>
        <v>78</v>
      </c>
      <c r="AH29" s="36">
        <f>'Nilai Rapor 1-5 (Puluhan)'!AH29</f>
        <v>78</v>
      </c>
      <c r="AI29" s="44">
        <f t="shared" si="17"/>
        <v>78</v>
      </c>
      <c r="AJ29" s="36">
        <f>'Nilai Rapor 1-5 (Puluhan)'!AI29</f>
        <v>76</v>
      </c>
      <c r="AK29" s="44">
        <f t="shared" si="18"/>
        <v>76</v>
      </c>
      <c r="AL29" s="64">
        <f t="shared" si="19"/>
        <v>393</v>
      </c>
      <c r="AM29" s="65">
        <f t="shared" si="58"/>
        <v>78.599999999999994</v>
      </c>
      <c r="AN29" s="36">
        <f>'Nilai Rapor 1-5 (Puluhan)'!AM29</f>
        <v>74</v>
      </c>
      <c r="AO29" s="44">
        <f t="shared" si="21"/>
        <v>74</v>
      </c>
      <c r="AP29" s="36">
        <f>'Nilai Rapor 1-5 (Puluhan)'!AN29</f>
        <v>74</v>
      </c>
      <c r="AQ29" s="44">
        <f t="shared" si="22"/>
        <v>74</v>
      </c>
      <c r="AR29" s="36">
        <f>'Nilai Rapor 1-5 (Puluhan)'!AO29</f>
        <v>80</v>
      </c>
      <c r="AS29" s="44">
        <f t="shared" si="23"/>
        <v>80</v>
      </c>
      <c r="AT29" s="36">
        <f>'Nilai Rapor 1-5 (Puluhan)'!AP29</f>
        <v>80</v>
      </c>
      <c r="AU29" s="44">
        <f t="shared" si="24"/>
        <v>80</v>
      </c>
      <c r="AV29" s="36">
        <f>'Nilai Rapor 1-5 (Puluhan)'!AQ29</f>
        <v>76</v>
      </c>
      <c r="AW29" s="44">
        <f t="shared" si="25"/>
        <v>76</v>
      </c>
      <c r="AX29" s="64">
        <f t="shared" si="26"/>
        <v>384</v>
      </c>
      <c r="AY29" s="65">
        <f t="shared" si="59"/>
        <v>76.8</v>
      </c>
      <c r="AZ29" s="36">
        <f>'Nilai Rapor 1-5 (Puluhan)'!AU29</f>
        <v>75</v>
      </c>
      <c r="BA29" s="44">
        <f t="shared" si="28"/>
        <v>75</v>
      </c>
      <c r="BB29" s="36">
        <f>'Nilai Rapor 1-5 (Puluhan)'!AV29</f>
        <v>78</v>
      </c>
      <c r="BC29" s="44">
        <f t="shared" si="29"/>
        <v>78</v>
      </c>
      <c r="BD29" s="36">
        <f>'Nilai Rapor 1-5 (Puluhan)'!AW29</f>
        <v>79</v>
      </c>
      <c r="BE29" s="44">
        <f t="shared" si="30"/>
        <v>79</v>
      </c>
      <c r="BF29" s="36">
        <f>'Nilai Rapor 1-5 (Puluhan)'!AX29</f>
        <v>83</v>
      </c>
      <c r="BG29" s="44">
        <f t="shared" si="31"/>
        <v>83</v>
      </c>
      <c r="BH29" s="36">
        <f>'Nilai Rapor 1-5 (Puluhan)'!AY29</f>
        <v>76</v>
      </c>
      <c r="BI29" s="44">
        <f t="shared" si="32"/>
        <v>76</v>
      </c>
      <c r="BJ29" s="64">
        <f t="shared" si="33"/>
        <v>391</v>
      </c>
      <c r="BK29" s="65">
        <f t="shared" si="60"/>
        <v>78.2</v>
      </c>
      <c r="BL29" s="36">
        <f>'Nilai Rapor 1-5 (Puluhan)'!BC29</f>
        <v>77</v>
      </c>
      <c r="BM29" s="44">
        <f t="shared" si="35"/>
        <v>77</v>
      </c>
      <c r="BN29" s="36">
        <f>'Nilai Rapor 1-5 (Puluhan)'!BD29</f>
        <v>82</v>
      </c>
      <c r="BO29" s="44">
        <f t="shared" si="36"/>
        <v>82</v>
      </c>
      <c r="BP29" s="36">
        <f>'Nilai Rapor 1-5 (Puluhan)'!BE29</f>
        <v>82</v>
      </c>
      <c r="BQ29" s="44">
        <f t="shared" si="37"/>
        <v>82</v>
      </c>
      <c r="BR29" s="36">
        <f>'Nilai Rapor 1-5 (Puluhan)'!BF29</f>
        <v>80</v>
      </c>
      <c r="BS29" s="44">
        <f t="shared" si="38"/>
        <v>80</v>
      </c>
      <c r="BT29" s="36">
        <f>'Nilai Rapor 1-5 (Puluhan)'!BG29</f>
        <v>77</v>
      </c>
      <c r="BU29" s="44">
        <f t="shared" si="39"/>
        <v>77</v>
      </c>
      <c r="BV29" s="64">
        <f t="shared" si="40"/>
        <v>398</v>
      </c>
      <c r="BW29" s="65">
        <f t="shared" si="61"/>
        <v>79.599999999999994</v>
      </c>
      <c r="BX29" s="36">
        <f>'Nilai Rapor 1-5 (Puluhan)'!BK29</f>
        <v>77</v>
      </c>
      <c r="BY29" s="44">
        <f t="shared" si="42"/>
        <v>77</v>
      </c>
      <c r="BZ29" s="36">
        <f>'Nilai Rapor 1-5 (Puluhan)'!BL29</f>
        <v>77</v>
      </c>
      <c r="CA29" s="44">
        <f t="shared" si="43"/>
        <v>77</v>
      </c>
      <c r="CB29" s="36">
        <f>'Nilai Rapor 1-5 (Puluhan)'!BM29</f>
        <v>82</v>
      </c>
      <c r="CC29" s="44">
        <f t="shared" si="44"/>
        <v>82</v>
      </c>
      <c r="CD29" s="36">
        <f>'Nilai Rapor 1-5 (Puluhan)'!BN29</f>
        <v>84</v>
      </c>
      <c r="CE29" s="44">
        <f t="shared" si="45"/>
        <v>84</v>
      </c>
      <c r="CF29" s="36">
        <f>'Nilai Rapor 1-5 (Puluhan)'!BO29</f>
        <v>77</v>
      </c>
      <c r="CG29" s="44">
        <f t="shared" si="46"/>
        <v>77</v>
      </c>
      <c r="CH29" s="64">
        <f t="shared" si="47"/>
        <v>397</v>
      </c>
      <c r="CI29" s="64">
        <f t="shared" si="62"/>
        <v>79.400000000000006</v>
      </c>
      <c r="CK29" s="36">
        <f>'Nilai Rapor 1-5 (Puluhan)'!EG29</f>
        <v>89.75</v>
      </c>
      <c r="CL29" s="44">
        <f t="shared" si="49"/>
        <v>89.75</v>
      </c>
      <c r="CM29" s="36">
        <f>'Nilai Rapor 1-5 (Puluhan)'!EH29</f>
        <v>90</v>
      </c>
      <c r="CN29" s="44">
        <f t="shared" si="50"/>
        <v>90</v>
      </c>
      <c r="CO29" s="36">
        <f>'Nilai Rapor 1-5 (Puluhan)'!EI29</f>
        <v>90.25</v>
      </c>
      <c r="CP29" s="44">
        <f t="shared" si="51"/>
        <v>90.25</v>
      </c>
      <c r="CQ29" s="36">
        <f>'Nilai Rapor 1-5 (Puluhan)'!EJ29</f>
        <v>91.75</v>
      </c>
      <c r="CR29" s="44">
        <f t="shared" si="52"/>
        <v>91.75</v>
      </c>
      <c r="CS29" s="36">
        <f>'Nilai Rapor 1-5 (Puluhan)'!EK29</f>
        <v>92.25</v>
      </c>
      <c r="CT29" s="44">
        <f t="shared" si="53"/>
        <v>92.25</v>
      </c>
      <c r="CU29" s="36">
        <f t="shared" si="54"/>
        <v>454</v>
      </c>
      <c r="CV29" s="36">
        <f t="shared" si="63"/>
        <v>90.8</v>
      </c>
      <c r="CX29" s="45">
        <f t="shared" si="64"/>
        <v>80.964285714285708</v>
      </c>
      <c r="CY29" s="45">
        <f t="shared" si="65"/>
        <v>80.964285714285708</v>
      </c>
      <c r="CZ29" s="45">
        <f t="shared" si="66"/>
        <v>81.285714285714292</v>
      </c>
      <c r="DA29" s="45">
        <f t="shared" si="67"/>
        <v>81.285714285714292</v>
      </c>
      <c r="DB29" s="45">
        <f t="shared" si="68"/>
        <v>83.035714285714292</v>
      </c>
      <c r="DC29" s="45">
        <f t="shared" si="69"/>
        <v>83.035714285714292</v>
      </c>
      <c r="DD29" s="45">
        <f t="shared" si="70"/>
        <v>84.107142857142861</v>
      </c>
      <c r="DE29" s="45">
        <f t="shared" si="71"/>
        <v>84.107142857142861</v>
      </c>
      <c r="DF29" s="45">
        <f t="shared" si="72"/>
        <v>81.178571428571431</v>
      </c>
      <c r="DG29" s="45">
        <f t="shared" si="73"/>
        <v>81.178571428571431</v>
      </c>
      <c r="DH29" s="45">
        <f t="shared" si="74"/>
        <v>82.114285714285714</v>
      </c>
      <c r="DI29" s="47">
        <f t="shared" si="75"/>
        <v>22</v>
      </c>
    </row>
    <row r="30" spans="1:113" s="59" customFormat="1" x14ac:dyDescent="0.25">
      <c r="A30" s="130">
        <v>24</v>
      </c>
      <c r="B30" s="79" t="s">
        <v>272</v>
      </c>
      <c r="C30" s="131" t="s">
        <v>166</v>
      </c>
      <c r="D30" s="36">
        <f>'Nilai Rapor 1-5 (Puluhan)'!G30</f>
        <v>90</v>
      </c>
      <c r="E30" s="36">
        <f t="shared" si="0"/>
        <v>90</v>
      </c>
      <c r="F30" s="36">
        <f>'Nilai Rapor 1-5 (Puluhan)'!H30</f>
        <v>79</v>
      </c>
      <c r="G30" s="36">
        <f t="shared" si="1"/>
        <v>79</v>
      </c>
      <c r="H30" s="36">
        <f>'Nilai Rapor 1-5 (Puluhan)'!I30</f>
        <v>81</v>
      </c>
      <c r="I30" s="36">
        <f t="shared" si="2"/>
        <v>81</v>
      </c>
      <c r="J30" s="36">
        <f>'Nilai Rapor 1-5 (Puluhan)'!J30</f>
        <v>75</v>
      </c>
      <c r="K30" s="36">
        <f t="shared" si="3"/>
        <v>75</v>
      </c>
      <c r="L30" s="36">
        <f>'Nilai Rapor 1-5 (Puluhan)'!K30</f>
        <v>76</v>
      </c>
      <c r="M30" s="36">
        <f t="shared" si="4"/>
        <v>76</v>
      </c>
      <c r="N30" s="64">
        <f t="shared" si="5"/>
        <v>401</v>
      </c>
      <c r="O30" s="65">
        <f t="shared" si="56"/>
        <v>80.2</v>
      </c>
      <c r="P30" s="36">
        <f>'Nilai Rapor 1-5 (Puluhan)'!W30</f>
        <v>74</v>
      </c>
      <c r="Q30" s="44">
        <f t="shared" si="7"/>
        <v>74</v>
      </c>
      <c r="R30" s="36">
        <f>'Nilai Rapor 1-5 (Puluhan)'!X30</f>
        <v>76</v>
      </c>
      <c r="S30" s="44">
        <f t="shared" si="8"/>
        <v>76</v>
      </c>
      <c r="T30" s="36">
        <f>'Nilai Rapor 1-5 (Puluhan)'!Y30</f>
        <v>80</v>
      </c>
      <c r="U30" s="44">
        <f t="shared" si="9"/>
        <v>80</v>
      </c>
      <c r="V30" s="36">
        <f>'Nilai Rapor 1-5 (Puluhan)'!Z30</f>
        <v>81</v>
      </c>
      <c r="W30" s="44">
        <f t="shared" si="10"/>
        <v>81</v>
      </c>
      <c r="X30" s="36">
        <f>'Nilai Rapor 1-5 (Puluhan)'!AA30</f>
        <v>78</v>
      </c>
      <c r="Y30" s="44">
        <f t="shared" si="11"/>
        <v>78</v>
      </c>
      <c r="Z30" s="64">
        <f t="shared" si="12"/>
        <v>389</v>
      </c>
      <c r="AA30" s="65">
        <f t="shared" si="57"/>
        <v>77.8</v>
      </c>
      <c r="AB30" s="36">
        <f>'Nilai Rapor 1-5 (Puluhan)'!AE30</f>
        <v>83</v>
      </c>
      <c r="AC30" s="44">
        <f t="shared" si="14"/>
        <v>83</v>
      </c>
      <c r="AD30" s="36">
        <f>'Nilai Rapor 1-5 (Puluhan)'!AF30</f>
        <v>80</v>
      </c>
      <c r="AE30" s="44">
        <f t="shared" si="15"/>
        <v>80</v>
      </c>
      <c r="AF30" s="36">
        <f>'Nilai Rapor 1-5 (Puluhan)'!AG30</f>
        <v>77</v>
      </c>
      <c r="AG30" s="44">
        <f t="shared" si="16"/>
        <v>77</v>
      </c>
      <c r="AH30" s="36">
        <f>'Nilai Rapor 1-5 (Puluhan)'!AH30</f>
        <v>78</v>
      </c>
      <c r="AI30" s="44">
        <f t="shared" si="17"/>
        <v>78</v>
      </c>
      <c r="AJ30" s="36">
        <f>'Nilai Rapor 1-5 (Puluhan)'!AI30</f>
        <v>76</v>
      </c>
      <c r="AK30" s="44">
        <f t="shared" si="18"/>
        <v>76</v>
      </c>
      <c r="AL30" s="64">
        <f t="shared" si="19"/>
        <v>394</v>
      </c>
      <c r="AM30" s="65">
        <f t="shared" si="58"/>
        <v>78.8</v>
      </c>
      <c r="AN30" s="36">
        <f>'Nilai Rapor 1-5 (Puluhan)'!AM30</f>
        <v>78</v>
      </c>
      <c r="AO30" s="44">
        <f t="shared" si="21"/>
        <v>78</v>
      </c>
      <c r="AP30" s="36">
        <f>'Nilai Rapor 1-5 (Puluhan)'!AN30</f>
        <v>74</v>
      </c>
      <c r="AQ30" s="44">
        <f t="shared" si="22"/>
        <v>74</v>
      </c>
      <c r="AR30" s="36">
        <f>'Nilai Rapor 1-5 (Puluhan)'!AO30</f>
        <v>83</v>
      </c>
      <c r="AS30" s="44">
        <f t="shared" si="23"/>
        <v>83</v>
      </c>
      <c r="AT30" s="36">
        <f>'Nilai Rapor 1-5 (Puluhan)'!AP30</f>
        <v>79</v>
      </c>
      <c r="AU30" s="44">
        <f t="shared" si="24"/>
        <v>79</v>
      </c>
      <c r="AV30" s="36">
        <f>'Nilai Rapor 1-5 (Puluhan)'!AQ30</f>
        <v>76</v>
      </c>
      <c r="AW30" s="44">
        <f t="shared" si="25"/>
        <v>76</v>
      </c>
      <c r="AX30" s="64">
        <f t="shared" si="26"/>
        <v>390</v>
      </c>
      <c r="AY30" s="65">
        <f t="shared" si="59"/>
        <v>78</v>
      </c>
      <c r="AZ30" s="36">
        <f>'Nilai Rapor 1-5 (Puluhan)'!AU30</f>
        <v>82</v>
      </c>
      <c r="BA30" s="44">
        <f t="shared" si="28"/>
        <v>82</v>
      </c>
      <c r="BB30" s="36">
        <f>'Nilai Rapor 1-5 (Puluhan)'!AV30</f>
        <v>80</v>
      </c>
      <c r="BC30" s="44">
        <f t="shared" si="29"/>
        <v>80</v>
      </c>
      <c r="BD30" s="36">
        <f>'Nilai Rapor 1-5 (Puluhan)'!AW30</f>
        <v>78</v>
      </c>
      <c r="BE30" s="44">
        <f t="shared" si="30"/>
        <v>78</v>
      </c>
      <c r="BF30" s="36">
        <f>'Nilai Rapor 1-5 (Puluhan)'!AX30</f>
        <v>78</v>
      </c>
      <c r="BG30" s="44">
        <f t="shared" si="31"/>
        <v>78</v>
      </c>
      <c r="BH30" s="36">
        <f>'Nilai Rapor 1-5 (Puluhan)'!AY30</f>
        <v>76</v>
      </c>
      <c r="BI30" s="44">
        <f t="shared" si="32"/>
        <v>76</v>
      </c>
      <c r="BJ30" s="64">
        <f t="shared" si="33"/>
        <v>394</v>
      </c>
      <c r="BK30" s="65">
        <f t="shared" si="60"/>
        <v>78.8</v>
      </c>
      <c r="BL30" s="36">
        <f>'Nilai Rapor 1-5 (Puluhan)'!BC30</f>
        <v>83</v>
      </c>
      <c r="BM30" s="44">
        <f t="shared" si="35"/>
        <v>83</v>
      </c>
      <c r="BN30" s="36">
        <f>'Nilai Rapor 1-5 (Puluhan)'!BD30</f>
        <v>82</v>
      </c>
      <c r="BO30" s="44">
        <f t="shared" si="36"/>
        <v>82</v>
      </c>
      <c r="BP30" s="36">
        <f>'Nilai Rapor 1-5 (Puluhan)'!BE30</f>
        <v>82</v>
      </c>
      <c r="BQ30" s="44">
        <f t="shared" si="37"/>
        <v>82</v>
      </c>
      <c r="BR30" s="36">
        <f>'Nilai Rapor 1-5 (Puluhan)'!BF30</f>
        <v>81</v>
      </c>
      <c r="BS30" s="44">
        <f t="shared" si="38"/>
        <v>81</v>
      </c>
      <c r="BT30" s="36">
        <f>'Nilai Rapor 1-5 (Puluhan)'!BG30</f>
        <v>76</v>
      </c>
      <c r="BU30" s="44">
        <f t="shared" si="39"/>
        <v>76</v>
      </c>
      <c r="BV30" s="64">
        <f t="shared" si="40"/>
        <v>404</v>
      </c>
      <c r="BW30" s="65">
        <f t="shared" si="61"/>
        <v>80.8</v>
      </c>
      <c r="BX30" s="36">
        <f>'Nilai Rapor 1-5 (Puluhan)'!BK30</f>
        <v>76</v>
      </c>
      <c r="BY30" s="44">
        <f t="shared" si="42"/>
        <v>76</v>
      </c>
      <c r="BZ30" s="36">
        <f>'Nilai Rapor 1-5 (Puluhan)'!BL30</f>
        <v>75</v>
      </c>
      <c r="CA30" s="44">
        <f t="shared" si="43"/>
        <v>75</v>
      </c>
      <c r="CB30" s="36">
        <f>'Nilai Rapor 1-5 (Puluhan)'!BM30</f>
        <v>80</v>
      </c>
      <c r="CC30" s="44">
        <f t="shared" si="44"/>
        <v>80</v>
      </c>
      <c r="CD30" s="36">
        <f>'Nilai Rapor 1-5 (Puluhan)'!BN30</f>
        <v>77</v>
      </c>
      <c r="CE30" s="44">
        <f t="shared" si="45"/>
        <v>77</v>
      </c>
      <c r="CF30" s="36">
        <f>'Nilai Rapor 1-5 (Puluhan)'!BO30</f>
        <v>76</v>
      </c>
      <c r="CG30" s="44">
        <f t="shared" si="46"/>
        <v>76</v>
      </c>
      <c r="CH30" s="64">
        <f t="shared" si="47"/>
        <v>384</v>
      </c>
      <c r="CI30" s="64">
        <f t="shared" si="62"/>
        <v>76.8</v>
      </c>
      <c r="CK30" s="36">
        <f>'Nilai Rapor 1-5 (Puluhan)'!EG30</f>
        <v>80.5</v>
      </c>
      <c r="CL30" s="44">
        <f t="shared" si="49"/>
        <v>80.5</v>
      </c>
      <c r="CM30" s="36">
        <f>'Nilai Rapor 1-5 (Puluhan)'!EH30</f>
        <v>77</v>
      </c>
      <c r="CN30" s="44">
        <f t="shared" si="50"/>
        <v>77</v>
      </c>
      <c r="CO30" s="36">
        <f>'Nilai Rapor 1-5 (Puluhan)'!EI30</f>
        <v>81.5</v>
      </c>
      <c r="CP30" s="44">
        <f t="shared" si="51"/>
        <v>81.5</v>
      </c>
      <c r="CQ30" s="36">
        <f>'Nilai Rapor 1-5 (Puluhan)'!EJ30</f>
        <v>75.5</v>
      </c>
      <c r="CR30" s="44">
        <f t="shared" si="52"/>
        <v>75.5</v>
      </c>
      <c r="CS30" s="36">
        <f>'Nilai Rapor 1-5 (Puluhan)'!EK30</f>
        <v>78.25</v>
      </c>
      <c r="CT30" s="44">
        <f t="shared" si="53"/>
        <v>78.25</v>
      </c>
      <c r="CU30" s="36">
        <f t="shared" si="54"/>
        <v>392.75</v>
      </c>
      <c r="CV30" s="36">
        <f t="shared" si="63"/>
        <v>78.55</v>
      </c>
      <c r="CX30" s="45">
        <f t="shared" si="64"/>
        <v>79.5</v>
      </c>
      <c r="CY30" s="45">
        <f t="shared" si="65"/>
        <v>79.5</v>
      </c>
      <c r="CZ30" s="45">
        <f t="shared" si="66"/>
        <v>77.714285714285708</v>
      </c>
      <c r="DA30" s="45">
        <f t="shared" si="67"/>
        <v>77.714285714285708</v>
      </c>
      <c r="DB30" s="45">
        <f t="shared" si="68"/>
        <v>80.214285714285708</v>
      </c>
      <c r="DC30" s="45">
        <f t="shared" si="69"/>
        <v>80.214285714285708</v>
      </c>
      <c r="DD30" s="45">
        <f t="shared" si="70"/>
        <v>78.5</v>
      </c>
      <c r="DE30" s="45">
        <f t="shared" si="71"/>
        <v>78.5</v>
      </c>
      <c r="DF30" s="45">
        <f t="shared" si="72"/>
        <v>76.607142857142861</v>
      </c>
      <c r="DG30" s="45">
        <f t="shared" si="73"/>
        <v>76.607142857142861</v>
      </c>
      <c r="DH30" s="45">
        <f t="shared" si="74"/>
        <v>78.507142857142853</v>
      </c>
      <c r="DI30" s="47">
        <f t="shared" si="75"/>
        <v>38</v>
      </c>
    </row>
    <row r="31" spans="1:113" s="59" customFormat="1" x14ac:dyDescent="0.25">
      <c r="A31" s="130">
        <v>25</v>
      </c>
      <c r="B31" s="79" t="s">
        <v>273</v>
      </c>
      <c r="C31" s="131" t="s">
        <v>167</v>
      </c>
      <c r="D31" s="36">
        <f>'Nilai Rapor 1-5 (Puluhan)'!G31</f>
        <v>92</v>
      </c>
      <c r="E31" s="36">
        <f t="shared" si="0"/>
        <v>92</v>
      </c>
      <c r="F31" s="36">
        <f>'Nilai Rapor 1-5 (Puluhan)'!H31</f>
        <v>94</v>
      </c>
      <c r="G31" s="36">
        <f t="shared" si="1"/>
        <v>94</v>
      </c>
      <c r="H31" s="36">
        <f>'Nilai Rapor 1-5 (Puluhan)'!I31</f>
        <v>92</v>
      </c>
      <c r="I31" s="36">
        <f t="shared" si="2"/>
        <v>92</v>
      </c>
      <c r="J31" s="36">
        <f>'Nilai Rapor 1-5 (Puluhan)'!J31</f>
        <v>89</v>
      </c>
      <c r="K31" s="36">
        <f t="shared" si="3"/>
        <v>89</v>
      </c>
      <c r="L31" s="36">
        <f>'Nilai Rapor 1-5 (Puluhan)'!K31</f>
        <v>91</v>
      </c>
      <c r="M31" s="36">
        <f t="shared" si="4"/>
        <v>91</v>
      </c>
      <c r="N31" s="64">
        <f t="shared" si="5"/>
        <v>458</v>
      </c>
      <c r="O31" s="65">
        <f t="shared" si="56"/>
        <v>91.6</v>
      </c>
      <c r="P31" s="36">
        <f>'Nilai Rapor 1-5 (Puluhan)'!W31</f>
        <v>92</v>
      </c>
      <c r="Q31" s="44">
        <f t="shared" si="7"/>
        <v>92</v>
      </c>
      <c r="R31" s="36">
        <f>'Nilai Rapor 1-5 (Puluhan)'!X31</f>
        <v>92</v>
      </c>
      <c r="S31" s="44">
        <f t="shared" si="8"/>
        <v>92</v>
      </c>
      <c r="T31" s="36">
        <f>'Nilai Rapor 1-5 (Puluhan)'!Y31</f>
        <v>90</v>
      </c>
      <c r="U31" s="44">
        <f t="shared" si="9"/>
        <v>90</v>
      </c>
      <c r="V31" s="36">
        <f>'Nilai Rapor 1-5 (Puluhan)'!Z31</f>
        <v>94</v>
      </c>
      <c r="W31" s="44">
        <f t="shared" si="10"/>
        <v>94</v>
      </c>
      <c r="X31" s="36">
        <f>'Nilai Rapor 1-5 (Puluhan)'!AA31</f>
        <v>95</v>
      </c>
      <c r="Y31" s="44">
        <f t="shared" si="11"/>
        <v>95</v>
      </c>
      <c r="Z31" s="64">
        <f t="shared" si="12"/>
        <v>463</v>
      </c>
      <c r="AA31" s="65">
        <f t="shared" si="57"/>
        <v>92.6</v>
      </c>
      <c r="AB31" s="36">
        <f>'Nilai Rapor 1-5 (Puluhan)'!AE31</f>
        <v>83</v>
      </c>
      <c r="AC31" s="44">
        <f t="shared" si="14"/>
        <v>83</v>
      </c>
      <c r="AD31" s="36">
        <f>'Nilai Rapor 1-5 (Puluhan)'!AF31</f>
        <v>84</v>
      </c>
      <c r="AE31" s="44">
        <f t="shared" si="15"/>
        <v>84</v>
      </c>
      <c r="AF31" s="36">
        <f>'Nilai Rapor 1-5 (Puluhan)'!AG31</f>
        <v>75</v>
      </c>
      <c r="AG31" s="44">
        <f t="shared" si="16"/>
        <v>75</v>
      </c>
      <c r="AH31" s="36">
        <f>'Nilai Rapor 1-5 (Puluhan)'!AH31</f>
        <v>75</v>
      </c>
      <c r="AI31" s="44">
        <f t="shared" si="17"/>
        <v>75</v>
      </c>
      <c r="AJ31" s="36">
        <f>'Nilai Rapor 1-5 (Puluhan)'!AI31</f>
        <v>76</v>
      </c>
      <c r="AK31" s="44">
        <f t="shared" si="18"/>
        <v>76</v>
      </c>
      <c r="AL31" s="64">
        <f t="shared" si="19"/>
        <v>393</v>
      </c>
      <c r="AM31" s="65">
        <f t="shared" si="58"/>
        <v>78.599999999999994</v>
      </c>
      <c r="AN31" s="36">
        <f>'Nilai Rapor 1-5 (Puluhan)'!AM31</f>
        <v>80</v>
      </c>
      <c r="AO31" s="44">
        <f t="shared" si="21"/>
        <v>80</v>
      </c>
      <c r="AP31" s="36">
        <f>'Nilai Rapor 1-5 (Puluhan)'!AN31</f>
        <v>80</v>
      </c>
      <c r="AQ31" s="44">
        <f t="shared" si="22"/>
        <v>80</v>
      </c>
      <c r="AR31" s="36">
        <f>'Nilai Rapor 1-5 (Puluhan)'!AO31</f>
        <v>79</v>
      </c>
      <c r="AS31" s="44">
        <f t="shared" si="23"/>
        <v>79</v>
      </c>
      <c r="AT31" s="36">
        <f>'Nilai Rapor 1-5 (Puluhan)'!AP31</f>
        <v>80</v>
      </c>
      <c r="AU31" s="44">
        <f t="shared" si="24"/>
        <v>80</v>
      </c>
      <c r="AV31" s="36">
        <f>'Nilai Rapor 1-5 (Puluhan)'!AQ31</f>
        <v>76</v>
      </c>
      <c r="AW31" s="44">
        <f t="shared" si="25"/>
        <v>76</v>
      </c>
      <c r="AX31" s="64">
        <f t="shared" si="26"/>
        <v>395</v>
      </c>
      <c r="AY31" s="65">
        <f t="shared" si="59"/>
        <v>79</v>
      </c>
      <c r="AZ31" s="36">
        <f>'Nilai Rapor 1-5 (Puluhan)'!AU31</f>
        <v>74</v>
      </c>
      <c r="BA31" s="44">
        <f t="shared" si="28"/>
        <v>74</v>
      </c>
      <c r="BB31" s="36">
        <f>'Nilai Rapor 1-5 (Puluhan)'!AV31</f>
        <v>80</v>
      </c>
      <c r="BC31" s="44">
        <f t="shared" si="29"/>
        <v>80</v>
      </c>
      <c r="BD31" s="36">
        <f>'Nilai Rapor 1-5 (Puluhan)'!AW31</f>
        <v>80</v>
      </c>
      <c r="BE31" s="44">
        <f t="shared" si="30"/>
        <v>80</v>
      </c>
      <c r="BF31" s="36">
        <f>'Nilai Rapor 1-5 (Puluhan)'!AX31</f>
        <v>81</v>
      </c>
      <c r="BG31" s="44">
        <f t="shared" si="31"/>
        <v>81</v>
      </c>
      <c r="BH31" s="36">
        <f>'Nilai Rapor 1-5 (Puluhan)'!AY31</f>
        <v>76</v>
      </c>
      <c r="BI31" s="44">
        <f t="shared" si="32"/>
        <v>76</v>
      </c>
      <c r="BJ31" s="64">
        <f t="shared" si="33"/>
        <v>391</v>
      </c>
      <c r="BK31" s="65">
        <f t="shared" si="60"/>
        <v>78.2</v>
      </c>
      <c r="BL31" s="36">
        <f>'Nilai Rapor 1-5 (Puluhan)'!BC31</f>
        <v>79</v>
      </c>
      <c r="BM31" s="44">
        <f t="shared" si="35"/>
        <v>79</v>
      </c>
      <c r="BN31" s="36">
        <f>'Nilai Rapor 1-5 (Puluhan)'!BD31</f>
        <v>86</v>
      </c>
      <c r="BO31" s="44">
        <f t="shared" si="36"/>
        <v>86</v>
      </c>
      <c r="BP31" s="36">
        <f>'Nilai Rapor 1-5 (Puluhan)'!BE31</f>
        <v>84</v>
      </c>
      <c r="BQ31" s="44">
        <f t="shared" si="37"/>
        <v>84</v>
      </c>
      <c r="BR31" s="36">
        <f>'Nilai Rapor 1-5 (Puluhan)'!BF31</f>
        <v>83</v>
      </c>
      <c r="BS31" s="44">
        <f t="shared" si="38"/>
        <v>83</v>
      </c>
      <c r="BT31" s="36">
        <f>'Nilai Rapor 1-5 (Puluhan)'!BG31</f>
        <v>77</v>
      </c>
      <c r="BU31" s="44">
        <f t="shared" si="39"/>
        <v>77</v>
      </c>
      <c r="BV31" s="64">
        <f t="shared" si="40"/>
        <v>409</v>
      </c>
      <c r="BW31" s="65">
        <f t="shared" si="61"/>
        <v>81.8</v>
      </c>
      <c r="BX31" s="36">
        <f>'Nilai Rapor 1-5 (Puluhan)'!BK31</f>
        <v>76</v>
      </c>
      <c r="BY31" s="44">
        <f t="shared" si="42"/>
        <v>76</v>
      </c>
      <c r="BZ31" s="36">
        <f>'Nilai Rapor 1-5 (Puluhan)'!BL31</f>
        <v>78</v>
      </c>
      <c r="CA31" s="44">
        <f t="shared" si="43"/>
        <v>78</v>
      </c>
      <c r="CB31" s="36">
        <f>'Nilai Rapor 1-5 (Puluhan)'!BM31</f>
        <v>85</v>
      </c>
      <c r="CC31" s="44">
        <f t="shared" si="44"/>
        <v>85</v>
      </c>
      <c r="CD31" s="36">
        <f>'Nilai Rapor 1-5 (Puluhan)'!BN31</f>
        <v>79</v>
      </c>
      <c r="CE31" s="44">
        <f t="shared" si="45"/>
        <v>79</v>
      </c>
      <c r="CF31" s="36">
        <f>'Nilai Rapor 1-5 (Puluhan)'!BO31</f>
        <v>77</v>
      </c>
      <c r="CG31" s="44">
        <f t="shared" si="46"/>
        <v>77</v>
      </c>
      <c r="CH31" s="64">
        <f t="shared" si="47"/>
        <v>395</v>
      </c>
      <c r="CI31" s="64">
        <f t="shared" si="62"/>
        <v>79</v>
      </c>
      <c r="CK31" s="36">
        <f>'Nilai Rapor 1-5 (Puluhan)'!EG31</f>
        <v>90.75</v>
      </c>
      <c r="CL31" s="44">
        <f t="shared" si="49"/>
        <v>90.75</v>
      </c>
      <c r="CM31" s="36">
        <f>'Nilai Rapor 1-5 (Puluhan)'!EH31</f>
        <v>91</v>
      </c>
      <c r="CN31" s="44">
        <f t="shared" si="50"/>
        <v>91</v>
      </c>
      <c r="CO31" s="36">
        <f>'Nilai Rapor 1-5 (Puluhan)'!EI31</f>
        <v>91.75</v>
      </c>
      <c r="CP31" s="44">
        <f t="shared" si="51"/>
        <v>91.75</v>
      </c>
      <c r="CQ31" s="36">
        <f>'Nilai Rapor 1-5 (Puluhan)'!EJ31</f>
        <v>90.25</v>
      </c>
      <c r="CR31" s="44">
        <f t="shared" si="52"/>
        <v>90.25</v>
      </c>
      <c r="CS31" s="36">
        <f>'Nilai Rapor 1-5 (Puluhan)'!EK31</f>
        <v>91.5</v>
      </c>
      <c r="CT31" s="44">
        <f t="shared" si="53"/>
        <v>91.5</v>
      </c>
      <c r="CU31" s="36">
        <f t="shared" si="54"/>
        <v>455.25</v>
      </c>
      <c r="CV31" s="36">
        <f t="shared" si="63"/>
        <v>91.05</v>
      </c>
      <c r="CX31" s="45">
        <f t="shared" si="64"/>
        <v>82.107142857142861</v>
      </c>
      <c r="CY31" s="45">
        <f t="shared" si="65"/>
        <v>82.107142857142861</v>
      </c>
      <c r="CZ31" s="45">
        <f t="shared" si="66"/>
        <v>84.428571428571431</v>
      </c>
      <c r="DA31" s="45">
        <f t="shared" si="67"/>
        <v>84.428571428571431</v>
      </c>
      <c r="DB31" s="45">
        <f t="shared" si="68"/>
        <v>83.535714285714292</v>
      </c>
      <c r="DC31" s="45">
        <f t="shared" si="69"/>
        <v>83.535714285714292</v>
      </c>
      <c r="DD31" s="45">
        <f t="shared" si="70"/>
        <v>83.178571428571431</v>
      </c>
      <c r="DE31" s="45">
        <f t="shared" si="71"/>
        <v>83.178571428571431</v>
      </c>
      <c r="DF31" s="45">
        <f t="shared" si="72"/>
        <v>81.214285714285708</v>
      </c>
      <c r="DG31" s="45">
        <f t="shared" si="73"/>
        <v>81.214285714285708</v>
      </c>
      <c r="DH31" s="45">
        <f t="shared" si="74"/>
        <v>82.892857142857139</v>
      </c>
      <c r="DI31" s="47">
        <f t="shared" si="75"/>
        <v>14</v>
      </c>
    </row>
    <row r="32" spans="1:113" s="59" customFormat="1" x14ac:dyDescent="0.25">
      <c r="A32" s="130">
        <v>26</v>
      </c>
      <c r="B32" s="79" t="s">
        <v>274</v>
      </c>
      <c r="C32" s="131" t="s">
        <v>168</v>
      </c>
      <c r="D32" s="36">
        <f>'Nilai Rapor 1-5 (Puluhan)'!G32</f>
        <v>98</v>
      </c>
      <c r="E32" s="36">
        <f t="shared" si="0"/>
        <v>98</v>
      </c>
      <c r="F32" s="36">
        <f>'Nilai Rapor 1-5 (Puluhan)'!H32</f>
        <v>90</v>
      </c>
      <c r="G32" s="36">
        <f t="shared" si="1"/>
        <v>90</v>
      </c>
      <c r="H32" s="36">
        <f>'Nilai Rapor 1-5 (Puluhan)'!I32</f>
        <v>90</v>
      </c>
      <c r="I32" s="36">
        <f t="shared" si="2"/>
        <v>90</v>
      </c>
      <c r="J32" s="36">
        <f>'Nilai Rapor 1-5 (Puluhan)'!J32</f>
        <v>88</v>
      </c>
      <c r="K32" s="36">
        <f t="shared" si="3"/>
        <v>88</v>
      </c>
      <c r="L32" s="36">
        <f>'Nilai Rapor 1-5 (Puluhan)'!K32</f>
        <v>92</v>
      </c>
      <c r="M32" s="36">
        <f t="shared" si="4"/>
        <v>92</v>
      </c>
      <c r="N32" s="64">
        <f t="shared" si="5"/>
        <v>458</v>
      </c>
      <c r="O32" s="65">
        <f t="shared" si="56"/>
        <v>91.6</v>
      </c>
      <c r="P32" s="36">
        <f>'Nilai Rapor 1-5 (Puluhan)'!W32</f>
        <v>91</v>
      </c>
      <c r="Q32" s="44">
        <f t="shared" si="7"/>
        <v>91</v>
      </c>
      <c r="R32" s="36">
        <f>'Nilai Rapor 1-5 (Puluhan)'!X32</f>
        <v>92</v>
      </c>
      <c r="S32" s="44">
        <f t="shared" si="8"/>
        <v>92</v>
      </c>
      <c r="T32" s="36">
        <f>'Nilai Rapor 1-5 (Puluhan)'!Y32</f>
        <v>93</v>
      </c>
      <c r="U32" s="44">
        <f t="shared" si="9"/>
        <v>93</v>
      </c>
      <c r="V32" s="36">
        <f>'Nilai Rapor 1-5 (Puluhan)'!Z32</f>
        <v>91</v>
      </c>
      <c r="W32" s="44">
        <f t="shared" si="10"/>
        <v>91</v>
      </c>
      <c r="X32" s="36">
        <f>'Nilai Rapor 1-5 (Puluhan)'!AA32</f>
        <v>90</v>
      </c>
      <c r="Y32" s="44">
        <f t="shared" si="11"/>
        <v>90</v>
      </c>
      <c r="Z32" s="64">
        <f t="shared" si="12"/>
        <v>457</v>
      </c>
      <c r="AA32" s="65">
        <f t="shared" si="57"/>
        <v>91.4</v>
      </c>
      <c r="AB32" s="36">
        <f>'Nilai Rapor 1-5 (Puluhan)'!AE32</f>
        <v>84</v>
      </c>
      <c r="AC32" s="44">
        <f t="shared" si="14"/>
        <v>84</v>
      </c>
      <c r="AD32" s="36">
        <f>'Nilai Rapor 1-5 (Puluhan)'!AF32</f>
        <v>87</v>
      </c>
      <c r="AE32" s="44">
        <f t="shared" si="15"/>
        <v>87</v>
      </c>
      <c r="AF32" s="36">
        <f>'Nilai Rapor 1-5 (Puluhan)'!AG32</f>
        <v>82</v>
      </c>
      <c r="AG32" s="44">
        <f t="shared" si="16"/>
        <v>82</v>
      </c>
      <c r="AH32" s="36">
        <f>'Nilai Rapor 1-5 (Puluhan)'!AH32</f>
        <v>80</v>
      </c>
      <c r="AI32" s="44">
        <f t="shared" si="17"/>
        <v>80</v>
      </c>
      <c r="AJ32" s="36">
        <f>'Nilai Rapor 1-5 (Puluhan)'!AI32</f>
        <v>84</v>
      </c>
      <c r="AK32" s="44">
        <f t="shared" si="18"/>
        <v>84</v>
      </c>
      <c r="AL32" s="64">
        <f t="shared" si="19"/>
        <v>417</v>
      </c>
      <c r="AM32" s="65">
        <f t="shared" si="58"/>
        <v>83.4</v>
      </c>
      <c r="AN32" s="36">
        <f>'Nilai Rapor 1-5 (Puluhan)'!AM32</f>
        <v>76</v>
      </c>
      <c r="AO32" s="44">
        <f t="shared" si="21"/>
        <v>76</v>
      </c>
      <c r="AP32" s="36">
        <f>'Nilai Rapor 1-5 (Puluhan)'!AN32</f>
        <v>83</v>
      </c>
      <c r="AQ32" s="44">
        <f t="shared" si="22"/>
        <v>83</v>
      </c>
      <c r="AR32" s="36">
        <f>'Nilai Rapor 1-5 (Puluhan)'!AO32</f>
        <v>79</v>
      </c>
      <c r="AS32" s="44">
        <f t="shared" si="23"/>
        <v>79</v>
      </c>
      <c r="AT32" s="36">
        <f>'Nilai Rapor 1-5 (Puluhan)'!AP32</f>
        <v>81</v>
      </c>
      <c r="AU32" s="44">
        <f t="shared" si="24"/>
        <v>81</v>
      </c>
      <c r="AV32" s="36">
        <f>'Nilai Rapor 1-5 (Puluhan)'!AQ32</f>
        <v>77</v>
      </c>
      <c r="AW32" s="44">
        <f t="shared" si="25"/>
        <v>77</v>
      </c>
      <c r="AX32" s="64">
        <f t="shared" si="26"/>
        <v>396</v>
      </c>
      <c r="AY32" s="65">
        <f t="shared" si="59"/>
        <v>79.2</v>
      </c>
      <c r="AZ32" s="36">
        <f>'Nilai Rapor 1-5 (Puluhan)'!AU32</f>
        <v>78</v>
      </c>
      <c r="BA32" s="44">
        <f t="shared" si="28"/>
        <v>78</v>
      </c>
      <c r="BB32" s="36">
        <f>'Nilai Rapor 1-5 (Puluhan)'!AV32</f>
        <v>86</v>
      </c>
      <c r="BC32" s="44">
        <f t="shared" si="29"/>
        <v>86</v>
      </c>
      <c r="BD32" s="36">
        <f>'Nilai Rapor 1-5 (Puluhan)'!AW32</f>
        <v>78</v>
      </c>
      <c r="BE32" s="44">
        <f t="shared" si="30"/>
        <v>78</v>
      </c>
      <c r="BF32" s="36">
        <f>'Nilai Rapor 1-5 (Puluhan)'!AX32</f>
        <v>82</v>
      </c>
      <c r="BG32" s="44">
        <f t="shared" si="31"/>
        <v>82</v>
      </c>
      <c r="BH32" s="36">
        <f>'Nilai Rapor 1-5 (Puluhan)'!AY32</f>
        <v>79</v>
      </c>
      <c r="BI32" s="44">
        <f t="shared" si="32"/>
        <v>79</v>
      </c>
      <c r="BJ32" s="64">
        <f t="shared" si="33"/>
        <v>403</v>
      </c>
      <c r="BK32" s="65">
        <f t="shared" si="60"/>
        <v>80.599999999999994</v>
      </c>
      <c r="BL32" s="36">
        <f>'Nilai Rapor 1-5 (Puluhan)'!BC32</f>
        <v>81</v>
      </c>
      <c r="BM32" s="44">
        <f t="shared" si="35"/>
        <v>81</v>
      </c>
      <c r="BN32" s="36">
        <f>'Nilai Rapor 1-5 (Puluhan)'!BD32</f>
        <v>83</v>
      </c>
      <c r="BO32" s="44">
        <f t="shared" si="36"/>
        <v>83</v>
      </c>
      <c r="BP32" s="36">
        <f>'Nilai Rapor 1-5 (Puluhan)'!BE32</f>
        <v>85</v>
      </c>
      <c r="BQ32" s="44">
        <f t="shared" si="37"/>
        <v>85</v>
      </c>
      <c r="BR32" s="36">
        <f>'Nilai Rapor 1-5 (Puluhan)'!BF32</f>
        <v>83</v>
      </c>
      <c r="BS32" s="44">
        <f t="shared" si="38"/>
        <v>83</v>
      </c>
      <c r="BT32" s="36">
        <f>'Nilai Rapor 1-5 (Puluhan)'!BG32</f>
        <v>84</v>
      </c>
      <c r="BU32" s="44">
        <f t="shared" si="39"/>
        <v>84</v>
      </c>
      <c r="BV32" s="64">
        <f t="shared" si="40"/>
        <v>416</v>
      </c>
      <c r="BW32" s="65">
        <f t="shared" si="61"/>
        <v>83.2</v>
      </c>
      <c r="BX32" s="36">
        <f>'Nilai Rapor 1-5 (Puluhan)'!BK32</f>
        <v>81</v>
      </c>
      <c r="BY32" s="44">
        <f t="shared" si="42"/>
        <v>81</v>
      </c>
      <c r="BZ32" s="36">
        <f>'Nilai Rapor 1-5 (Puluhan)'!BL32</f>
        <v>78</v>
      </c>
      <c r="CA32" s="44">
        <f t="shared" si="43"/>
        <v>78</v>
      </c>
      <c r="CB32" s="36">
        <f>'Nilai Rapor 1-5 (Puluhan)'!BM32</f>
        <v>86</v>
      </c>
      <c r="CC32" s="44">
        <f t="shared" si="44"/>
        <v>86</v>
      </c>
      <c r="CD32" s="36">
        <f>'Nilai Rapor 1-5 (Puluhan)'!BN32</f>
        <v>83</v>
      </c>
      <c r="CE32" s="44">
        <f t="shared" si="45"/>
        <v>83</v>
      </c>
      <c r="CF32" s="36">
        <f>'Nilai Rapor 1-5 (Puluhan)'!BO32</f>
        <v>83</v>
      </c>
      <c r="CG32" s="44">
        <f t="shared" si="46"/>
        <v>83</v>
      </c>
      <c r="CH32" s="64">
        <f t="shared" si="47"/>
        <v>411</v>
      </c>
      <c r="CI32" s="64">
        <f t="shared" si="62"/>
        <v>82.2</v>
      </c>
      <c r="CK32" s="36">
        <f>'Nilai Rapor 1-5 (Puluhan)'!EG32</f>
        <v>91.5</v>
      </c>
      <c r="CL32" s="44">
        <f t="shared" si="49"/>
        <v>91.5</v>
      </c>
      <c r="CM32" s="36">
        <f>'Nilai Rapor 1-5 (Puluhan)'!EH32</f>
        <v>90.5</v>
      </c>
      <c r="CN32" s="44">
        <f t="shared" si="50"/>
        <v>90.5</v>
      </c>
      <c r="CO32" s="36">
        <f>'Nilai Rapor 1-5 (Puluhan)'!EI32</f>
        <v>90.5</v>
      </c>
      <c r="CP32" s="44">
        <f t="shared" si="51"/>
        <v>90.5</v>
      </c>
      <c r="CQ32" s="36">
        <f>'Nilai Rapor 1-5 (Puluhan)'!EJ32</f>
        <v>90.5</v>
      </c>
      <c r="CR32" s="44">
        <f t="shared" si="52"/>
        <v>90.5</v>
      </c>
      <c r="CS32" s="36">
        <f>'Nilai Rapor 1-5 (Puluhan)'!EK32</f>
        <v>92.25</v>
      </c>
      <c r="CT32" s="44">
        <f t="shared" si="53"/>
        <v>92.25</v>
      </c>
      <c r="CU32" s="36">
        <f t="shared" si="54"/>
        <v>455.25</v>
      </c>
      <c r="CV32" s="36">
        <f t="shared" si="63"/>
        <v>91.05</v>
      </c>
      <c r="CX32" s="45">
        <f t="shared" si="64"/>
        <v>83.214285714285708</v>
      </c>
      <c r="CY32" s="45">
        <f t="shared" si="65"/>
        <v>83.214285714285708</v>
      </c>
      <c r="CZ32" s="45">
        <f t="shared" si="66"/>
        <v>85.642857142857139</v>
      </c>
      <c r="DA32" s="45">
        <f t="shared" si="67"/>
        <v>85.642857142857139</v>
      </c>
      <c r="DB32" s="45">
        <f t="shared" si="68"/>
        <v>84.785714285714292</v>
      </c>
      <c r="DC32" s="45">
        <f t="shared" si="69"/>
        <v>84.785714285714292</v>
      </c>
      <c r="DD32" s="45">
        <f t="shared" si="70"/>
        <v>84.357142857142861</v>
      </c>
      <c r="DE32" s="45">
        <f t="shared" si="71"/>
        <v>84.357142857142861</v>
      </c>
      <c r="DF32" s="45">
        <f t="shared" si="72"/>
        <v>84.178571428571431</v>
      </c>
      <c r="DG32" s="45">
        <f t="shared" si="73"/>
        <v>84.178571428571431</v>
      </c>
      <c r="DH32" s="45">
        <f t="shared" si="74"/>
        <v>84.435714285714283</v>
      </c>
      <c r="DI32" s="47">
        <f t="shared" si="75"/>
        <v>9</v>
      </c>
    </row>
    <row r="33" spans="1:113" x14ac:dyDescent="0.25">
      <c r="A33" s="130">
        <v>27</v>
      </c>
      <c r="B33" s="79" t="s">
        <v>275</v>
      </c>
      <c r="C33" s="131" t="s">
        <v>169</v>
      </c>
      <c r="D33" s="36">
        <f>'Nilai Rapor 1-5 (Puluhan)'!G33</f>
        <v>92</v>
      </c>
      <c r="E33" s="36">
        <f t="shared" si="0"/>
        <v>92</v>
      </c>
      <c r="F33" s="36">
        <f>'Nilai Rapor 1-5 (Puluhan)'!H33</f>
        <v>95</v>
      </c>
      <c r="G33" s="36">
        <f t="shared" si="1"/>
        <v>95</v>
      </c>
      <c r="H33" s="36">
        <f>'Nilai Rapor 1-5 (Puluhan)'!I33</f>
        <v>94</v>
      </c>
      <c r="I33" s="36">
        <f t="shared" si="2"/>
        <v>94</v>
      </c>
      <c r="J33" s="36">
        <f>'Nilai Rapor 1-5 (Puluhan)'!J33</f>
        <v>91</v>
      </c>
      <c r="K33" s="36">
        <f t="shared" si="3"/>
        <v>91</v>
      </c>
      <c r="L33" s="36">
        <f>'Nilai Rapor 1-5 (Puluhan)'!K33</f>
        <v>93</v>
      </c>
      <c r="M33" s="36">
        <f t="shared" si="4"/>
        <v>93</v>
      </c>
      <c r="N33" s="64">
        <f t="shared" si="5"/>
        <v>465</v>
      </c>
      <c r="O33" s="65">
        <f t="shared" si="56"/>
        <v>93</v>
      </c>
      <c r="P33" s="36">
        <f>'Nilai Rapor 1-5 (Puluhan)'!W33</f>
        <v>92</v>
      </c>
      <c r="Q33" s="44">
        <f t="shared" si="7"/>
        <v>92</v>
      </c>
      <c r="R33" s="36">
        <f>'Nilai Rapor 1-5 (Puluhan)'!X33</f>
        <v>94</v>
      </c>
      <c r="S33" s="44">
        <f t="shared" si="8"/>
        <v>94</v>
      </c>
      <c r="T33" s="36">
        <f>'Nilai Rapor 1-5 (Puluhan)'!Y33</f>
        <v>92</v>
      </c>
      <c r="U33" s="44">
        <f t="shared" si="9"/>
        <v>92</v>
      </c>
      <c r="V33" s="36">
        <f>'Nilai Rapor 1-5 (Puluhan)'!Z33</f>
        <v>90</v>
      </c>
      <c r="W33" s="44">
        <f t="shared" si="10"/>
        <v>90</v>
      </c>
      <c r="X33" s="36">
        <f>'Nilai Rapor 1-5 (Puluhan)'!AA33</f>
        <v>89</v>
      </c>
      <c r="Y33" s="44">
        <f t="shared" si="11"/>
        <v>89</v>
      </c>
      <c r="Z33" s="64">
        <f t="shared" si="12"/>
        <v>457</v>
      </c>
      <c r="AA33" s="65">
        <f t="shared" si="57"/>
        <v>91.4</v>
      </c>
      <c r="AB33" s="36">
        <f>'Nilai Rapor 1-5 (Puluhan)'!AE33</f>
        <v>85</v>
      </c>
      <c r="AC33" s="44">
        <f t="shared" si="14"/>
        <v>85</v>
      </c>
      <c r="AD33" s="36">
        <f>'Nilai Rapor 1-5 (Puluhan)'!AF33</f>
        <v>85</v>
      </c>
      <c r="AE33" s="44">
        <f t="shared" si="15"/>
        <v>85</v>
      </c>
      <c r="AF33" s="36">
        <f>'Nilai Rapor 1-5 (Puluhan)'!AG33</f>
        <v>80</v>
      </c>
      <c r="AG33" s="44">
        <f t="shared" si="16"/>
        <v>80</v>
      </c>
      <c r="AH33" s="36">
        <f>'Nilai Rapor 1-5 (Puluhan)'!AH33</f>
        <v>77</v>
      </c>
      <c r="AI33" s="44">
        <f t="shared" si="17"/>
        <v>77</v>
      </c>
      <c r="AJ33" s="36">
        <f>'Nilai Rapor 1-5 (Puluhan)'!AI33</f>
        <v>79</v>
      </c>
      <c r="AK33" s="44">
        <f t="shared" si="18"/>
        <v>79</v>
      </c>
      <c r="AL33" s="64">
        <f t="shared" si="19"/>
        <v>406</v>
      </c>
      <c r="AM33" s="65">
        <f t="shared" si="58"/>
        <v>81.2</v>
      </c>
      <c r="AN33" s="36">
        <f>'Nilai Rapor 1-5 (Puluhan)'!AM33</f>
        <v>74</v>
      </c>
      <c r="AO33" s="44">
        <f t="shared" si="21"/>
        <v>74</v>
      </c>
      <c r="AP33" s="36">
        <f>'Nilai Rapor 1-5 (Puluhan)'!AN33</f>
        <v>76</v>
      </c>
      <c r="AQ33" s="44">
        <f t="shared" si="22"/>
        <v>76</v>
      </c>
      <c r="AR33" s="36">
        <f>'Nilai Rapor 1-5 (Puluhan)'!AO33</f>
        <v>82</v>
      </c>
      <c r="AS33" s="44">
        <f t="shared" si="23"/>
        <v>82</v>
      </c>
      <c r="AT33" s="36">
        <f>'Nilai Rapor 1-5 (Puluhan)'!AP33</f>
        <v>81</v>
      </c>
      <c r="AU33" s="44">
        <f t="shared" si="24"/>
        <v>81</v>
      </c>
      <c r="AV33" s="36">
        <f>'Nilai Rapor 1-5 (Puluhan)'!AQ33</f>
        <v>77</v>
      </c>
      <c r="AW33" s="44">
        <f t="shared" si="25"/>
        <v>77</v>
      </c>
      <c r="AX33" s="64">
        <f t="shared" si="26"/>
        <v>390</v>
      </c>
      <c r="AY33" s="65">
        <f t="shared" si="59"/>
        <v>78</v>
      </c>
      <c r="AZ33" s="36">
        <f>'Nilai Rapor 1-5 (Puluhan)'!AU33</f>
        <v>79</v>
      </c>
      <c r="BA33" s="44">
        <f t="shared" si="28"/>
        <v>79</v>
      </c>
      <c r="BB33" s="36">
        <f>'Nilai Rapor 1-5 (Puluhan)'!AV33</f>
        <v>80</v>
      </c>
      <c r="BC33" s="44">
        <f t="shared" si="29"/>
        <v>80</v>
      </c>
      <c r="BD33" s="36">
        <f>'Nilai Rapor 1-5 (Puluhan)'!AW33</f>
        <v>81</v>
      </c>
      <c r="BE33" s="44">
        <f t="shared" si="30"/>
        <v>81</v>
      </c>
      <c r="BF33" s="36">
        <f>'Nilai Rapor 1-5 (Puluhan)'!AX33</f>
        <v>86</v>
      </c>
      <c r="BG33" s="44">
        <f t="shared" si="31"/>
        <v>86</v>
      </c>
      <c r="BH33" s="36">
        <f>'Nilai Rapor 1-5 (Puluhan)'!AY33</f>
        <v>79</v>
      </c>
      <c r="BI33" s="44">
        <f t="shared" si="32"/>
        <v>79</v>
      </c>
      <c r="BJ33" s="64">
        <f t="shared" si="33"/>
        <v>405</v>
      </c>
      <c r="BK33" s="65">
        <f t="shared" si="60"/>
        <v>81</v>
      </c>
      <c r="BL33" s="36">
        <f>'Nilai Rapor 1-5 (Puluhan)'!BC33</f>
        <v>78</v>
      </c>
      <c r="BM33" s="44">
        <f t="shared" si="35"/>
        <v>78</v>
      </c>
      <c r="BN33" s="36">
        <f>'Nilai Rapor 1-5 (Puluhan)'!BD33</f>
        <v>82</v>
      </c>
      <c r="BO33" s="44">
        <f t="shared" si="36"/>
        <v>82</v>
      </c>
      <c r="BP33" s="36">
        <f>'Nilai Rapor 1-5 (Puluhan)'!BE33</f>
        <v>84</v>
      </c>
      <c r="BQ33" s="44">
        <f t="shared" si="37"/>
        <v>84</v>
      </c>
      <c r="BR33" s="36">
        <f>'Nilai Rapor 1-5 (Puluhan)'!BF33</f>
        <v>84</v>
      </c>
      <c r="BS33" s="44">
        <f t="shared" si="38"/>
        <v>84</v>
      </c>
      <c r="BT33" s="36">
        <f>'Nilai Rapor 1-5 (Puluhan)'!BG33</f>
        <v>78</v>
      </c>
      <c r="BU33" s="44">
        <f t="shared" si="39"/>
        <v>78</v>
      </c>
      <c r="BV33" s="64">
        <f t="shared" si="40"/>
        <v>406</v>
      </c>
      <c r="BW33" s="65">
        <f t="shared" si="61"/>
        <v>81.2</v>
      </c>
      <c r="BX33" s="36">
        <f>'Nilai Rapor 1-5 (Puluhan)'!BK33</f>
        <v>77</v>
      </c>
      <c r="BY33" s="44">
        <f t="shared" si="42"/>
        <v>77</v>
      </c>
      <c r="BZ33" s="36">
        <f>'Nilai Rapor 1-5 (Puluhan)'!BL33</f>
        <v>77</v>
      </c>
      <c r="CA33" s="44">
        <f t="shared" si="43"/>
        <v>77</v>
      </c>
      <c r="CB33" s="36">
        <f>'Nilai Rapor 1-5 (Puluhan)'!BM33</f>
        <v>85</v>
      </c>
      <c r="CC33" s="44">
        <f t="shared" si="44"/>
        <v>85</v>
      </c>
      <c r="CD33" s="36">
        <f>'Nilai Rapor 1-5 (Puluhan)'!BN33</f>
        <v>77</v>
      </c>
      <c r="CE33" s="44">
        <f t="shared" si="45"/>
        <v>77</v>
      </c>
      <c r="CF33" s="36">
        <f>'Nilai Rapor 1-5 (Puluhan)'!BO33</f>
        <v>79</v>
      </c>
      <c r="CG33" s="44">
        <f t="shared" si="46"/>
        <v>79</v>
      </c>
      <c r="CH33" s="64">
        <f t="shared" si="47"/>
        <v>395</v>
      </c>
      <c r="CI33" s="64">
        <f t="shared" si="62"/>
        <v>79</v>
      </c>
      <c r="CJ33" s="59"/>
      <c r="CK33" s="36">
        <f>'Nilai Rapor 1-5 (Puluhan)'!EG33</f>
        <v>90.75</v>
      </c>
      <c r="CL33" s="44">
        <f t="shared" si="49"/>
        <v>90.75</v>
      </c>
      <c r="CM33" s="36">
        <f>'Nilai Rapor 1-5 (Puluhan)'!EH33</f>
        <v>91.25</v>
      </c>
      <c r="CN33" s="44">
        <f t="shared" si="50"/>
        <v>91.25</v>
      </c>
      <c r="CO33" s="36">
        <f>'Nilai Rapor 1-5 (Puluhan)'!EI33</f>
        <v>93.25</v>
      </c>
      <c r="CP33" s="44">
        <f t="shared" si="51"/>
        <v>93.25</v>
      </c>
      <c r="CQ33" s="36">
        <f>'Nilai Rapor 1-5 (Puluhan)'!EJ33</f>
        <v>91.25</v>
      </c>
      <c r="CR33" s="44">
        <f t="shared" si="52"/>
        <v>91.25</v>
      </c>
      <c r="CS33" s="36">
        <f>'Nilai Rapor 1-5 (Puluhan)'!EK33</f>
        <v>92.5</v>
      </c>
      <c r="CT33" s="44">
        <f t="shared" si="53"/>
        <v>92.5</v>
      </c>
      <c r="CU33" s="36">
        <f t="shared" si="54"/>
        <v>459</v>
      </c>
      <c r="CV33" s="36">
        <f t="shared" si="63"/>
        <v>91.8</v>
      </c>
      <c r="CW33" s="59"/>
      <c r="CX33" s="45">
        <f t="shared" si="64"/>
        <v>82.25</v>
      </c>
      <c r="CY33" s="45">
        <f t="shared" si="65"/>
        <v>82.25</v>
      </c>
      <c r="CZ33" s="45">
        <f t="shared" si="66"/>
        <v>83.607142857142861</v>
      </c>
      <c r="DA33" s="45">
        <f t="shared" si="67"/>
        <v>83.607142857142861</v>
      </c>
      <c r="DB33" s="45">
        <f t="shared" si="68"/>
        <v>85.321428571428569</v>
      </c>
      <c r="DC33" s="45">
        <f t="shared" si="69"/>
        <v>85.321428571428569</v>
      </c>
      <c r="DD33" s="45">
        <f t="shared" si="70"/>
        <v>83.75</v>
      </c>
      <c r="DE33" s="45">
        <f t="shared" si="71"/>
        <v>83.75</v>
      </c>
      <c r="DF33" s="45">
        <f t="shared" si="72"/>
        <v>81.928571428571431</v>
      </c>
      <c r="DG33" s="45">
        <f t="shared" si="73"/>
        <v>81.928571428571431</v>
      </c>
      <c r="DH33" s="45">
        <f t="shared" si="74"/>
        <v>83.371428571428552</v>
      </c>
      <c r="DI33" s="47">
        <f t="shared" si="75"/>
        <v>12</v>
      </c>
    </row>
    <row r="34" spans="1:113" x14ac:dyDescent="0.25">
      <c r="A34" s="130">
        <v>28</v>
      </c>
      <c r="B34" s="79" t="s">
        <v>276</v>
      </c>
      <c r="C34" s="131" t="s">
        <v>170</v>
      </c>
      <c r="D34" s="36">
        <f>'Nilai Rapor 1-5 (Puluhan)'!G34</f>
        <v>95</v>
      </c>
      <c r="E34" s="36">
        <f t="shared" si="0"/>
        <v>95</v>
      </c>
      <c r="F34" s="36">
        <f>'Nilai Rapor 1-5 (Puluhan)'!H34</f>
        <v>93</v>
      </c>
      <c r="G34" s="36">
        <f t="shared" si="1"/>
        <v>93</v>
      </c>
      <c r="H34" s="36">
        <f>'Nilai Rapor 1-5 (Puluhan)'!I34</f>
        <v>91</v>
      </c>
      <c r="I34" s="36">
        <f t="shared" si="2"/>
        <v>91</v>
      </c>
      <c r="J34" s="36">
        <f>'Nilai Rapor 1-5 (Puluhan)'!J34</f>
        <v>88</v>
      </c>
      <c r="K34" s="36">
        <f t="shared" si="3"/>
        <v>88</v>
      </c>
      <c r="L34" s="36">
        <f>'Nilai Rapor 1-5 (Puluhan)'!K34</f>
        <v>90</v>
      </c>
      <c r="M34" s="36">
        <f t="shared" si="4"/>
        <v>90</v>
      </c>
      <c r="N34" s="64">
        <f t="shared" si="5"/>
        <v>457</v>
      </c>
      <c r="O34" s="65">
        <f t="shared" si="56"/>
        <v>91.4</v>
      </c>
      <c r="P34" s="36">
        <f>'Nilai Rapor 1-5 (Puluhan)'!W34</f>
        <v>88</v>
      </c>
      <c r="Q34" s="44">
        <f t="shared" si="7"/>
        <v>88</v>
      </c>
      <c r="R34" s="36">
        <f>'Nilai Rapor 1-5 (Puluhan)'!X34</f>
        <v>90</v>
      </c>
      <c r="S34" s="44">
        <f t="shared" si="8"/>
        <v>90</v>
      </c>
      <c r="T34" s="36">
        <f>'Nilai Rapor 1-5 (Puluhan)'!Y34</f>
        <v>92</v>
      </c>
      <c r="U34" s="44">
        <f t="shared" si="9"/>
        <v>92</v>
      </c>
      <c r="V34" s="36">
        <f>'Nilai Rapor 1-5 (Puluhan)'!Z34</f>
        <v>93</v>
      </c>
      <c r="W34" s="44">
        <f t="shared" si="10"/>
        <v>93</v>
      </c>
      <c r="X34" s="36">
        <f>'Nilai Rapor 1-5 (Puluhan)'!AA34</f>
        <v>89</v>
      </c>
      <c r="Y34" s="44">
        <f t="shared" si="11"/>
        <v>89</v>
      </c>
      <c r="Z34" s="64">
        <f t="shared" si="12"/>
        <v>452</v>
      </c>
      <c r="AA34" s="65">
        <f t="shared" si="57"/>
        <v>90.4</v>
      </c>
      <c r="AB34" s="36">
        <f>'Nilai Rapor 1-5 (Puluhan)'!AE34</f>
        <v>81</v>
      </c>
      <c r="AC34" s="44">
        <f t="shared" si="14"/>
        <v>81</v>
      </c>
      <c r="AD34" s="36">
        <f>'Nilai Rapor 1-5 (Puluhan)'!AF34</f>
        <v>86</v>
      </c>
      <c r="AE34" s="44">
        <f t="shared" si="15"/>
        <v>86</v>
      </c>
      <c r="AF34" s="36">
        <f>'Nilai Rapor 1-5 (Puluhan)'!AG34</f>
        <v>77</v>
      </c>
      <c r="AG34" s="44">
        <f t="shared" si="16"/>
        <v>77</v>
      </c>
      <c r="AH34" s="36">
        <f>'Nilai Rapor 1-5 (Puluhan)'!AH34</f>
        <v>77</v>
      </c>
      <c r="AI34" s="44">
        <f t="shared" si="17"/>
        <v>77</v>
      </c>
      <c r="AJ34" s="36">
        <f>'Nilai Rapor 1-5 (Puluhan)'!AI34</f>
        <v>77</v>
      </c>
      <c r="AK34" s="44">
        <f t="shared" si="18"/>
        <v>77</v>
      </c>
      <c r="AL34" s="64">
        <f t="shared" si="19"/>
        <v>398</v>
      </c>
      <c r="AM34" s="65">
        <f t="shared" si="58"/>
        <v>79.599999999999994</v>
      </c>
      <c r="AN34" s="36">
        <f>'Nilai Rapor 1-5 (Puluhan)'!AM34</f>
        <v>74</v>
      </c>
      <c r="AO34" s="44">
        <f t="shared" si="21"/>
        <v>74</v>
      </c>
      <c r="AP34" s="36">
        <f>'Nilai Rapor 1-5 (Puluhan)'!AN34</f>
        <v>74</v>
      </c>
      <c r="AQ34" s="44">
        <f t="shared" si="22"/>
        <v>74</v>
      </c>
      <c r="AR34" s="36">
        <f>'Nilai Rapor 1-5 (Puluhan)'!AO34</f>
        <v>79</v>
      </c>
      <c r="AS34" s="44">
        <f t="shared" si="23"/>
        <v>79</v>
      </c>
      <c r="AT34" s="36">
        <f>'Nilai Rapor 1-5 (Puluhan)'!AP34</f>
        <v>81</v>
      </c>
      <c r="AU34" s="44">
        <f t="shared" si="24"/>
        <v>81</v>
      </c>
      <c r="AV34" s="36">
        <f>'Nilai Rapor 1-5 (Puluhan)'!AQ34</f>
        <v>76</v>
      </c>
      <c r="AW34" s="44">
        <f t="shared" si="25"/>
        <v>76</v>
      </c>
      <c r="AX34" s="64">
        <f t="shared" si="26"/>
        <v>384</v>
      </c>
      <c r="AY34" s="65">
        <f t="shared" si="59"/>
        <v>76.8</v>
      </c>
      <c r="AZ34" s="36">
        <f>'Nilai Rapor 1-5 (Puluhan)'!AU34</f>
        <v>74</v>
      </c>
      <c r="BA34" s="44">
        <f t="shared" si="28"/>
        <v>74</v>
      </c>
      <c r="BB34" s="36">
        <f>'Nilai Rapor 1-5 (Puluhan)'!AV34</f>
        <v>83</v>
      </c>
      <c r="BC34" s="44">
        <f t="shared" si="29"/>
        <v>83</v>
      </c>
      <c r="BD34" s="36">
        <f>'Nilai Rapor 1-5 (Puluhan)'!AW34</f>
        <v>79</v>
      </c>
      <c r="BE34" s="44">
        <f t="shared" si="30"/>
        <v>79</v>
      </c>
      <c r="BF34" s="36">
        <f>'Nilai Rapor 1-5 (Puluhan)'!AX34</f>
        <v>82</v>
      </c>
      <c r="BG34" s="44">
        <f t="shared" si="31"/>
        <v>82</v>
      </c>
      <c r="BH34" s="36">
        <f>'Nilai Rapor 1-5 (Puluhan)'!AY34</f>
        <v>77</v>
      </c>
      <c r="BI34" s="44">
        <f t="shared" si="32"/>
        <v>77</v>
      </c>
      <c r="BJ34" s="64">
        <f t="shared" si="33"/>
        <v>395</v>
      </c>
      <c r="BK34" s="65">
        <f t="shared" si="60"/>
        <v>79</v>
      </c>
      <c r="BL34" s="36">
        <f>'Nilai Rapor 1-5 (Puluhan)'!BC34</f>
        <v>76</v>
      </c>
      <c r="BM34" s="44">
        <f t="shared" si="35"/>
        <v>76</v>
      </c>
      <c r="BN34" s="36">
        <f>'Nilai Rapor 1-5 (Puluhan)'!BD34</f>
        <v>81</v>
      </c>
      <c r="BO34" s="44">
        <f t="shared" si="36"/>
        <v>81</v>
      </c>
      <c r="BP34" s="36">
        <f>'Nilai Rapor 1-5 (Puluhan)'!BE34</f>
        <v>83</v>
      </c>
      <c r="BQ34" s="44">
        <f t="shared" si="37"/>
        <v>83</v>
      </c>
      <c r="BR34" s="36">
        <f>'Nilai Rapor 1-5 (Puluhan)'!BF34</f>
        <v>83</v>
      </c>
      <c r="BS34" s="44">
        <f t="shared" si="38"/>
        <v>83</v>
      </c>
      <c r="BT34" s="36">
        <f>'Nilai Rapor 1-5 (Puluhan)'!BG34</f>
        <v>81</v>
      </c>
      <c r="BU34" s="44">
        <f t="shared" si="39"/>
        <v>81</v>
      </c>
      <c r="BV34" s="64">
        <f t="shared" si="40"/>
        <v>404</v>
      </c>
      <c r="BW34" s="65">
        <f t="shared" si="61"/>
        <v>80.8</v>
      </c>
      <c r="BX34" s="36">
        <f>'Nilai Rapor 1-5 (Puluhan)'!BK34</f>
        <v>76</v>
      </c>
      <c r="BY34" s="44">
        <f t="shared" si="42"/>
        <v>76</v>
      </c>
      <c r="BZ34" s="36">
        <f>'Nilai Rapor 1-5 (Puluhan)'!BL34</f>
        <v>77</v>
      </c>
      <c r="CA34" s="44">
        <f t="shared" si="43"/>
        <v>77</v>
      </c>
      <c r="CB34" s="36">
        <f>'Nilai Rapor 1-5 (Puluhan)'!BM34</f>
        <v>83</v>
      </c>
      <c r="CC34" s="44">
        <f t="shared" si="44"/>
        <v>83</v>
      </c>
      <c r="CD34" s="36">
        <f>'Nilai Rapor 1-5 (Puluhan)'!BN34</f>
        <v>81</v>
      </c>
      <c r="CE34" s="44">
        <f t="shared" si="45"/>
        <v>81</v>
      </c>
      <c r="CF34" s="36">
        <f>'Nilai Rapor 1-5 (Puluhan)'!BO34</f>
        <v>79</v>
      </c>
      <c r="CG34" s="44">
        <f t="shared" si="46"/>
        <v>79</v>
      </c>
      <c r="CH34" s="64">
        <f t="shared" si="47"/>
        <v>396</v>
      </c>
      <c r="CI34" s="64">
        <f t="shared" si="62"/>
        <v>79.2</v>
      </c>
      <c r="CJ34" s="59"/>
      <c r="CK34" s="36">
        <f>'Nilai Rapor 1-5 (Puluhan)'!EG34</f>
        <v>91.75</v>
      </c>
      <c r="CL34" s="44">
        <f t="shared" si="49"/>
        <v>91.75</v>
      </c>
      <c r="CM34" s="36">
        <f>'Nilai Rapor 1-5 (Puluhan)'!EH34</f>
        <v>90.75</v>
      </c>
      <c r="CN34" s="44">
        <f t="shared" si="50"/>
        <v>90.75</v>
      </c>
      <c r="CO34" s="36">
        <f>'Nilai Rapor 1-5 (Puluhan)'!EI34</f>
        <v>92.25</v>
      </c>
      <c r="CP34" s="44">
        <f t="shared" si="51"/>
        <v>92.25</v>
      </c>
      <c r="CQ34" s="36">
        <f>'Nilai Rapor 1-5 (Puluhan)'!EJ34</f>
        <v>90</v>
      </c>
      <c r="CR34" s="44">
        <f t="shared" si="52"/>
        <v>90</v>
      </c>
      <c r="CS34" s="36">
        <f>'Nilai Rapor 1-5 (Puluhan)'!EK34</f>
        <v>91.25</v>
      </c>
      <c r="CT34" s="44">
        <f t="shared" si="53"/>
        <v>91.25</v>
      </c>
      <c r="CU34" s="36">
        <f t="shared" si="54"/>
        <v>456</v>
      </c>
      <c r="CV34" s="36">
        <f t="shared" si="63"/>
        <v>91.2</v>
      </c>
      <c r="CW34" s="59"/>
      <c r="CX34" s="45">
        <f t="shared" si="64"/>
        <v>80.107142857142861</v>
      </c>
      <c r="CY34" s="45">
        <f t="shared" si="65"/>
        <v>80.107142857142861</v>
      </c>
      <c r="CZ34" s="45">
        <f t="shared" si="66"/>
        <v>83.107142857142861</v>
      </c>
      <c r="DA34" s="45">
        <f t="shared" si="67"/>
        <v>83.107142857142861</v>
      </c>
      <c r="DB34" s="45">
        <f t="shared" si="68"/>
        <v>83.607142857142861</v>
      </c>
      <c r="DC34" s="45">
        <f t="shared" si="69"/>
        <v>83.607142857142861</v>
      </c>
      <c r="DD34" s="45">
        <f t="shared" si="70"/>
        <v>83.857142857142861</v>
      </c>
      <c r="DE34" s="45">
        <f t="shared" si="71"/>
        <v>83.857142857142861</v>
      </c>
      <c r="DF34" s="45">
        <f t="shared" si="72"/>
        <v>81.464285714285708</v>
      </c>
      <c r="DG34" s="45">
        <f t="shared" si="73"/>
        <v>81.464285714285708</v>
      </c>
      <c r="DH34" s="45">
        <f t="shared" si="74"/>
        <v>82.428571428571445</v>
      </c>
      <c r="DI34" s="47">
        <f t="shared" si="75"/>
        <v>19</v>
      </c>
    </row>
    <row r="35" spans="1:113" x14ac:dyDescent="0.25">
      <c r="A35" s="130">
        <v>29</v>
      </c>
      <c r="B35" s="79" t="s">
        <v>277</v>
      </c>
      <c r="C35" s="131" t="s">
        <v>171</v>
      </c>
      <c r="D35" s="36">
        <f>'Nilai Rapor 1-5 (Puluhan)'!G35</f>
        <v>89</v>
      </c>
      <c r="E35" s="36">
        <f t="shared" si="0"/>
        <v>89</v>
      </c>
      <c r="F35" s="36">
        <f>'Nilai Rapor 1-5 (Puluhan)'!H35</f>
        <v>93</v>
      </c>
      <c r="G35" s="36">
        <f t="shared" si="1"/>
        <v>93</v>
      </c>
      <c r="H35" s="36">
        <f>'Nilai Rapor 1-5 (Puluhan)'!I35</f>
        <v>89</v>
      </c>
      <c r="I35" s="36">
        <f t="shared" si="2"/>
        <v>89</v>
      </c>
      <c r="J35" s="36">
        <f>'Nilai Rapor 1-5 (Puluhan)'!J35</f>
        <v>87</v>
      </c>
      <c r="K35" s="36">
        <f t="shared" si="3"/>
        <v>87</v>
      </c>
      <c r="L35" s="36">
        <f>'Nilai Rapor 1-5 (Puluhan)'!K35</f>
        <v>91</v>
      </c>
      <c r="M35" s="36">
        <f t="shared" si="4"/>
        <v>91</v>
      </c>
      <c r="N35" s="64">
        <f t="shared" si="5"/>
        <v>449</v>
      </c>
      <c r="O35" s="65">
        <f t="shared" si="56"/>
        <v>89.8</v>
      </c>
      <c r="P35" s="36">
        <f>'Nilai Rapor 1-5 (Puluhan)'!W35</f>
        <v>85</v>
      </c>
      <c r="Q35" s="44">
        <f t="shared" si="7"/>
        <v>85</v>
      </c>
      <c r="R35" s="36">
        <f>'Nilai Rapor 1-5 (Puluhan)'!X35</f>
        <v>85</v>
      </c>
      <c r="S35" s="44">
        <f t="shared" si="8"/>
        <v>85</v>
      </c>
      <c r="T35" s="36">
        <f>'Nilai Rapor 1-5 (Puluhan)'!Y35</f>
        <v>90</v>
      </c>
      <c r="U35" s="44">
        <f t="shared" si="9"/>
        <v>90</v>
      </c>
      <c r="V35" s="36">
        <f>'Nilai Rapor 1-5 (Puluhan)'!Z35</f>
        <v>91</v>
      </c>
      <c r="W35" s="44">
        <f t="shared" si="10"/>
        <v>91</v>
      </c>
      <c r="X35" s="36">
        <f>'Nilai Rapor 1-5 (Puluhan)'!AA35</f>
        <v>89</v>
      </c>
      <c r="Y35" s="44">
        <f t="shared" si="11"/>
        <v>89</v>
      </c>
      <c r="Z35" s="64">
        <f t="shared" si="12"/>
        <v>440</v>
      </c>
      <c r="AA35" s="65">
        <f t="shared" si="57"/>
        <v>88</v>
      </c>
      <c r="AB35" s="36">
        <f>'Nilai Rapor 1-5 (Puluhan)'!AE35</f>
        <v>83</v>
      </c>
      <c r="AC35" s="44">
        <f t="shared" si="14"/>
        <v>83</v>
      </c>
      <c r="AD35" s="36">
        <f>'Nilai Rapor 1-5 (Puluhan)'!AF35</f>
        <v>80</v>
      </c>
      <c r="AE35" s="44">
        <f t="shared" si="15"/>
        <v>80</v>
      </c>
      <c r="AF35" s="36">
        <f>'Nilai Rapor 1-5 (Puluhan)'!AG35</f>
        <v>75</v>
      </c>
      <c r="AG35" s="44">
        <f t="shared" si="16"/>
        <v>75</v>
      </c>
      <c r="AH35" s="36">
        <f>'Nilai Rapor 1-5 (Puluhan)'!AH35</f>
        <v>77</v>
      </c>
      <c r="AI35" s="44">
        <f t="shared" si="17"/>
        <v>77</v>
      </c>
      <c r="AJ35" s="36">
        <f>'Nilai Rapor 1-5 (Puluhan)'!AI35</f>
        <v>76</v>
      </c>
      <c r="AK35" s="44">
        <f t="shared" si="18"/>
        <v>76</v>
      </c>
      <c r="AL35" s="64">
        <f t="shared" si="19"/>
        <v>391</v>
      </c>
      <c r="AM35" s="65">
        <f t="shared" si="58"/>
        <v>78.2</v>
      </c>
      <c r="AN35" s="36">
        <f>'Nilai Rapor 1-5 (Puluhan)'!AM35</f>
        <v>74</v>
      </c>
      <c r="AO35" s="44">
        <f t="shared" si="21"/>
        <v>74</v>
      </c>
      <c r="AP35" s="36">
        <f>'Nilai Rapor 1-5 (Puluhan)'!AN35</f>
        <v>74</v>
      </c>
      <c r="AQ35" s="44">
        <f t="shared" si="22"/>
        <v>74</v>
      </c>
      <c r="AR35" s="36">
        <f>'Nilai Rapor 1-5 (Puluhan)'!AO35</f>
        <v>79</v>
      </c>
      <c r="AS35" s="44">
        <f t="shared" si="23"/>
        <v>79</v>
      </c>
      <c r="AT35" s="36">
        <f>'Nilai Rapor 1-5 (Puluhan)'!AP35</f>
        <v>78</v>
      </c>
      <c r="AU35" s="44">
        <f t="shared" si="24"/>
        <v>78</v>
      </c>
      <c r="AV35" s="36">
        <f>'Nilai Rapor 1-5 (Puluhan)'!AQ35</f>
        <v>76</v>
      </c>
      <c r="AW35" s="44">
        <f t="shared" si="25"/>
        <v>76</v>
      </c>
      <c r="AX35" s="64">
        <f t="shared" si="26"/>
        <v>381</v>
      </c>
      <c r="AY35" s="65">
        <f t="shared" si="59"/>
        <v>76.2</v>
      </c>
      <c r="AZ35" s="36">
        <f>'Nilai Rapor 1-5 (Puluhan)'!AU35</f>
        <v>79</v>
      </c>
      <c r="BA35" s="44">
        <f t="shared" si="28"/>
        <v>79</v>
      </c>
      <c r="BB35" s="36">
        <f>'Nilai Rapor 1-5 (Puluhan)'!AV35</f>
        <v>77</v>
      </c>
      <c r="BC35" s="44">
        <f t="shared" si="29"/>
        <v>77</v>
      </c>
      <c r="BD35" s="36">
        <f>'Nilai Rapor 1-5 (Puluhan)'!AW35</f>
        <v>79</v>
      </c>
      <c r="BE35" s="44">
        <f t="shared" si="30"/>
        <v>79</v>
      </c>
      <c r="BF35" s="36">
        <f>'Nilai Rapor 1-5 (Puluhan)'!AX35</f>
        <v>80</v>
      </c>
      <c r="BG35" s="44">
        <f t="shared" si="31"/>
        <v>80</v>
      </c>
      <c r="BH35" s="36">
        <f>'Nilai Rapor 1-5 (Puluhan)'!AY35</f>
        <v>76</v>
      </c>
      <c r="BI35" s="44">
        <f t="shared" si="32"/>
        <v>76</v>
      </c>
      <c r="BJ35" s="64">
        <f t="shared" si="33"/>
        <v>391</v>
      </c>
      <c r="BK35" s="65">
        <f t="shared" si="60"/>
        <v>78.2</v>
      </c>
      <c r="BL35" s="36">
        <f>'Nilai Rapor 1-5 (Puluhan)'!BC35</f>
        <v>75</v>
      </c>
      <c r="BM35" s="44">
        <f t="shared" si="35"/>
        <v>75</v>
      </c>
      <c r="BN35" s="36">
        <f>'Nilai Rapor 1-5 (Puluhan)'!BD35</f>
        <v>78</v>
      </c>
      <c r="BO35" s="44">
        <f t="shared" si="36"/>
        <v>78</v>
      </c>
      <c r="BP35" s="36">
        <f>'Nilai Rapor 1-5 (Puluhan)'!BE35</f>
        <v>82</v>
      </c>
      <c r="BQ35" s="44">
        <f t="shared" si="37"/>
        <v>82</v>
      </c>
      <c r="BR35" s="36">
        <f>'Nilai Rapor 1-5 (Puluhan)'!BF35</f>
        <v>80</v>
      </c>
      <c r="BS35" s="44">
        <f t="shared" si="38"/>
        <v>80</v>
      </c>
      <c r="BT35" s="36">
        <f>'Nilai Rapor 1-5 (Puluhan)'!BG35</f>
        <v>76</v>
      </c>
      <c r="BU35" s="44">
        <f t="shared" si="39"/>
        <v>76</v>
      </c>
      <c r="BV35" s="64">
        <f t="shared" si="40"/>
        <v>391</v>
      </c>
      <c r="BW35" s="65">
        <f t="shared" si="61"/>
        <v>78.2</v>
      </c>
      <c r="BX35" s="36">
        <f>'Nilai Rapor 1-5 (Puluhan)'!BK35</f>
        <v>75</v>
      </c>
      <c r="BY35" s="44">
        <f t="shared" si="42"/>
        <v>75</v>
      </c>
      <c r="BZ35" s="36">
        <f>'Nilai Rapor 1-5 (Puluhan)'!BL35</f>
        <v>76</v>
      </c>
      <c r="CA35" s="44">
        <f t="shared" si="43"/>
        <v>76</v>
      </c>
      <c r="CB35" s="36">
        <f>'Nilai Rapor 1-5 (Puluhan)'!BM35</f>
        <v>83</v>
      </c>
      <c r="CC35" s="44">
        <f t="shared" si="44"/>
        <v>83</v>
      </c>
      <c r="CD35" s="36">
        <f>'Nilai Rapor 1-5 (Puluhan)'!BN35</f>
        <v>80</v>
      </c>
      <c r="CE35" s="44">
        <f t="shared" si="45"/>
        <v>80</v>
      </c>
      <c r="CF35" s="36">
        <f>'Nilai Rapor 1-5 (Puluhan)'!BO35</f>
        <v>76</v>
      </c>
      <c r="CG35" s="44">
        <f t="shared" si="46"/>
        <v>76</v>
      </c>
      <c r="CH35" s="64">
        <f t="shared" si="47"/>
        <v>390</v>
      </c>
      <c r="CI35" s="64">
        <f t="shared" si="62"/>
        <v>78</v>
      </c>
      <c r="CJ35" s="59"/>
      <c r="CK35" s="36">
        <f>'Nilai Rapor 1-5 (Puluhan)'!EG35</f>
        <v>87</v>
      </c>
      <c r="CL35" s="44">
        <f t="shared" si="49"/>
        <v>87</v>
      </c>
      <c r="CM35" s="36">
        <f>'Nilai Rapor 1-5 (Puluhan)'!EH35</f>
        <v>89.75</v>
      </c>
      <c r="CN35" s="44">
        <f t="shared" si="50"/>
        <v>89.75</v>
      </c>
      <c r="CO35" s="36">
        <f>'Nilai Rapor 1-5 (Puluhan)'!EI35</f>
        <v>90</v>
      </c>
      <c r="CP35" s="44">
        <f t="shared" si="51"/>
        <v>90</v>
      </c>
      <c r="CQ35" s="36">
        <f>'Nilai Rapor 1-5 (Puluhan)'!EJ35</f>
        <v>85.75</v>
      </c>
      <c r="CR35" s="44">
        <f t="shared" si="52"/>
        <v>85.75</v>
      </c>
      <c r="CS35" s="36">
        <f>'Nilai Rapor 1-5 (Puluhan)'!EK35</f>
        <v>90.25</v>
      </c>
      <c r="CT35" s="44">
        <f t="shared" si="53"/>
        <v>90.25</v>
      </c>
      <c r="CU35" s="36">
        <f t="shared" si="54"/>
        <v>442.75</v>
      </c>
      <c r="CV35" s="36">
        <f t="shared" si="63"/>
        <v>88.55</v>
      </c>
      <c r="CW35" s="59"/>
      <c r="CX35" s="45">
        <f t="shared" si="64"/>
        <v>79.714285714285708</v>
      </c>
      <c r="CY35" s="45">
        <f t="shared" si="65"/>
        <v>79.714285714285708</v>
      </c>
      <c r="CZ35" s="45">
        <f t="shared" si="66"/>
        <v>79.964285714285708</v>
      </c>
      <c r="DA35" s="45">
        <f t="shared" si="67"/>
        <v>79.964285714285708</v>
      </c>
      <c r="DB35" s="45">
        <f t="shared" si="68"/>
        <v>82.571428571428569</v>
      </c>
      <c r="DC35" s="45">
        <f t="shared" si="69"/>
        <v>82.571428571428569</v>
      </c>
      <c r="DD35" s="45">
        <f t="shared" si="70"/>
        <v>81.678571428571431</v>
      </c>
      <c r="DE35" s="45">
        <f t="shared" si="71"/>
        <v>81.678571428571431</v>
      </c>
      <c r="DF35" s="45">
        <f t="shared" si="72"/>
        <v>79.892857142857139</v>
      </c>
      <c r="DG35" s="45">
        <f t="shared" si="73"/>
        <v>79.892857142857139</v>
      </c>
      <c r="DH35" s="45">
        <f t="shared" si="74"/>
        <v>80.764285714285705</v>
      </c>
      <c r="DI35" s="47">
        <f t="shared" si="75"/>
        <v>32</v>
      </c>
    </row>
    <row r="36" spans="1:113" x14ac:dyDescent="0.25">
      <c r="A36" s="130">
        <v>30</v>
      </c>
      <c r="B36" s="79" t="s">
        <v>278</v>
      </c>
      <c r="C36" s="131" t="s">
        <v>172</v>
      </c>
      <c r="D36" s="36">
        <f>'Nilai Rapor 1-5 (Puluhan)'!G36</f>
        <v>91</v>
      </c>
      <c r="E36" s="36">
        <f t="shared" si="0"/>
        <v>91</v>
      </c>
      <c r="F36" s="36">
        <f>'Nilai Rapor 1-5 (Puluhan)'!H36</f>
        <v>93</v>
      </c>
      <c r="G36" s="36">
        <f t="shared" si="1"/>
        <v>93</v>
      </c>
      <c r="H36" s="36">
        <f>'Nilai Rapor 1-5 (Puluhan)'!I36</f>
        <v>89</v>
      </c>
      <c r="I36" s="36">
        <f t="shared" si="2"/>
        <v>89</v>
      </c>
      <c r="J36" s="36">
        <f>'Nilai Rapor 1-5 (Puluhan)'!J36</f>
        <v>93</v>
      </c>
      <c r="K36" s="36">
        <f t="shared" si="3"/>
        <v>93</v>
      </c>
      <c r="L36" s="36">
        <f>'Nilai Rapor 1-5 (Puluhan)'!K36</f>
        <v>91</v>
      </c>
      <c r="M36" s="36">
        <f t="shared" si="4"/>
        <v>91</v>
      </c>
      <c r="N36" s="64">
        <f t="shared" si="5"/>
        <v>457</v>
      </c>
      <c r="O36" s="65">
        <f t="shared" si="56"/>
        <v>91.4</v>
      </c>
      <c r="P36" s="36">
        <f>'Nilai Rapor 1-5 (Puluhan)'!W36</f>
        <v>90</v>
      </c>
      <c r="Q36" s="44">
        <f t="shared" si="7"/>
        <v>90</v>
      </c>
      <c r="R36" s="36">
        <f>'Nilai Rapor 1-5 (Puluhan)'!X36</f>
        <v>92</v>
      </c>
      <c r="S36" s="44">
        <f t="shared" si="8"/>
        <v>92</v>
      </c>
      <c r="T36" s="36">
        <f>'Nilai Rapor 1-5 (Puluhan)'!Y36</f>
        <v>88</v>
      </c>
      <c r="U36" s="44">
        <f t="shared" si="9"/>
        <v>88</v>
      </c>
      <c r="V36" s="36">
        <f>'Nilai Rapor 1-5 (Puluhan)'!Z36</f>
        <v>92</v>
      </c>
      <c r="W36" s="44">
        <f t="shared" si="10"/>
        <v>92</v>
      </c>
      <c r="X36" s="36">
        <f>'Nilai Rapor 1-5 (Puluhan)'!AA36</f>
        <v>89</v>
      </c>
      <c r="Y36" s="44">
        <f t="shared" si="11"/>
        <v>89</v>
      </c>
      <c r="Z36" s="64">
        <f t="shared" si="12"/>
        <v>451</v>
      </c>
      <c r="AA36" s="65">
        <f t="shared" si="57"/>
        <v>90.2</v>
      </c>
      <c r="AB36" s="36">
        <f>'Nilai Rapor 1-5 (Puluhan)'!AE36</f>
        <v>89</v>
      </c>
      <c r="AC36" s="44">
        <f t="shared" si="14"/>
        <v>89</v>
      </c>
      <c r="AD36" s="36">
        <f>'Nilai Rapor 1-5 (Puluhan)'!AF36</f>
        <v>84</v>
      </c>
      <c r="AE36" s="44">
        <f t="shared" si="15"/>
        <v>84</v>
      </c>
      <c r="AF36" s="36">
        <f>'Nilai Rapor 1-5 (Puluhan)'!AG36</f>
        <v>75</v>
      </c>
      <c r="AG36" s="44">
        <f t="shared" si="16"/>
        <v>75</v>
      </c>
      <c r="AH36" s="36">
        <f>'Nilai Rapor 1-5 (Puluhan)'!AH36</f>
        <v>78</v>
      </c>
      <c r="AI36" s="44">
        <f t="shared" si="17"/>
        <v>78</v>
      </c>
      <c r="AJ36" s="36">
        <f>'Nilai Rapor 1-5 (Puluhan)'!AI36</f>
        <v>76</v>
      </c>
      <c r="AK36" s="44">
        <f t="shared" si="18"/>
        <v>76</v>
      </c>
      <c r="AL36" s="64">
        <f t="shared" si="19"/>
        <v>402</v>
      </c>
      <c r="AM36" s="65">
        <f t="shared" si="58"/>
        <v>80.400000000000006</v>
      </c>
      <c r="AN36" s="36">
        <f>'Nilai Rapor 1-5 (Puluhan)'!AM36</f>
        <v>78</v>
      </c>
      <c r="AO36" s="44">
        <f t="shared" si="21"/>
        <v>78</v>
      </c>
      <c r="AP36" s="36">
        <f>'Nilai Rapor 1-5 (Puluhan)'!AN36</f>
        <v>74</v>
      </c>
      <c r="AQ36" s="44">
        <f t="shared" si="22"/>
        <v>74</v>
      </c>
      <c r="AR36" s="36">
        <f>'Nilai Rapor 1-5 (Puluhan)'!AO36</f>
        <v>80</v>
      </c>
      <c r="AS36" s="44">
        <f t="shared" si="23"/>
        <v>80</v>
      </c>
      <c r="AT36" s="36">
        <f>'Nilai Rapor 1-5 (Puluhan)'!AP36</f>
        <v>80</v>
      </c>
      <c r="AU36" s="44">
        <f t="shared" si="24"/>
        <v>80</v>
      </c>
      <c r="AV36" s="36">
        <f>'Nilai Rapor 1-5 (Puluhan)'!AQ36</f>
        <v>79</v>
      </c>
      <c r="AW36" s="44">
        <f t="shared" si="25"/>
        <v>79</v>
      </c>
      <c r="AX36" s="64">
        <f t="shared" si="26"/>
        <v>391</v>
      </c>
      <c r="AY36" s="65">
        <f t="shared" si="59"/>
        <v>78.2</v>
      </c>
      <c r="AZ36" s="36">
        <f>'Nilai Rapor 1-5 (Puluhan)'!AU36</f>
        <v>81</v>
      </c>
      <c r="BA36" s="44">
        <f t="shared" si="28"/>
        <v>81</v>
      </c>
      <c r="BB36" s="36">
        <f>'Nilai Rapor 1-5 (Puluhan)'!AV36</f>
        <v>78</v>
      </c>
      <c r="BC36" s="44">
        <f t="shared" si="29"/>
        <v>78</v>
      </c>
      <c r="BD36" s="36">
        <f>'Nilai Rapor 1-5 (Puluhan)'!AW36</f>
        <v>83</v>
      </c>
      <c r="BE36" s="44">
        <f t="shared" si="30"/>
        <v>83</v>
      </c>
      <c r="BF36" s="36">
        <f>'Nilai Rapor 1-5 (Puluhan)'!AX36</f>
        <v>84</v>
      </c>
      <c r="BG36" s="44">
        <f t="shared" si="31"/>
        <v>84</v>
      </c>
      <c r="BH36" s="36">
        <f>'Nilai Rapor 1-5 (Puluhan)'!AY36</f>
        <v>79</v>
      </c>
      <c r="BI36" s="44">
        <f t="shared" si="32"/>
        <v>79</v>
      </c>
      <c r="BJ36" s="64">
        <f t="shared" si="33"/>
        <v>405</v>
      </c>
      <c r="BK36" s="65">
        <f t="shared" si="60"/>
        <v>81</v>
      </c>
      <c r="BL36" s="36">
        <f>'Nilai Rapor 1-5 (Puluhan)'!BC36</f>
        <v>78</v>
      </c>
      <c r="BM36" s="44">
        <f t="shared" si="35"/>
        <v>78</v>
      </c>
      <c r="BN36" s="36">
        <f>'Nilai Rapor 1-5 (Puluhan)'!BD36</f>
        <v>81</v>
      </c>
      <c r="BO36" s="44">
        <f t="shared" si="36"/>
        <v>81</v>
      </c>
      <c r="BP36" s="36">
        <f>'Nilai Rapor 1-5 (Puluhan)'!BE36</f>
        <v>80</v>
      </c>
      <c r="BQ36" s="44">
        <f t="shared" si="37"/>
        <v>80</v>
      </c>
      <c r="BR36" s="36">
        <f>'Nilai Rapor 1-5 (Puluhan)'!BF36</f>
        <v>83</v>
      </c>
      <c r="BS36" s="44">
        <f t="shared" si="38"/>
        <v>83</v>
      </c>
      <c r="BT36" s="36">
        <f>'Nilai Rapor 1-5 (Puluhan)'!BG36</f>
        <v>80</v>
      </c>
      <c r="BU36" s="44">
        <f t="shared" si="39"/>
        <v>80</v>
      </c>
      <c r="BV36" s="64">
        <f t="shared" si="40"/>
        <v>402</v>
      </c>
      <c r="BW36" s="65">
        <f t="shared" si="61"/>
        <v>80.400000000000006</v>
      </c>
      <c r="BX36" s="36">
        <f>'Nilai Rapor 1-5 (Puluhan)'!BK36</f>
        <v>75</v>
      </c>
      <c r="BY36" s="44">
        <f t="shared" si="42"/>
        <v>75</v>
      </c>
      <c r="BZ36" s="36">
        <f>'Nilai Rapor 1-5 (Puluhan)'!BL36</f>
        <v>77</v>
      </c>
      <c r="CA36" s="44">
        <f t="shared" si="43"/>
        <v>77</v>
      </c>
      <c r="CB36" s="36">
        <f>'Nilai Rapor 1-5 (Puluhan)'!BM36</f>
        <v>81</v>
      </c>
      <c r="CC36" s="44">
        <f t="shared" si="44"/>
        <v>81</v>
      </c>
      <c r="CD36" s="36">
        <f>'Nilai Rapor 1-5 (Puluhan)'!BN36</f>
        <v>79</v>
      </c>
      <c r="CE36" s="44">
        <f t="shared" si="45"/>
        <v>79</v>
      </c>
      <c r="CF36" s="36">
        <f>'Nilai Rapor 1-5 (Puluhan)'!BO36</f>
        <v>80</v>
      </c>
      <c r="CG36" s="44">
        <f t="shared" si="46"/>
        <v>80</v>
      </c>
      <c r="CH36" s="64">
        <f t="shared" si="47"/>
        <v>392</v>
      </c>
      <c r="CI36" s="64">
        <f t="shared" si="62"/>
        <v>78.400000000000006</v>
      </c>
      <c r="CJ36" s="59"/>
      <c r="CK36" s="36">
        <f>'Nilai Rapor 1-5 (Puluhan)'!EG36</f>
        <v>90.25</v>
      </c>
      <c r="CL36" s="44">
        <f t="shared" si="49"/>
        <v>90.25</v>
      </c>
      <c r="CM36" s="36">
        <f>'Nilai Rapor 1-5 (Puluhan)'!EH36</f>
        <v>92</v>
      </c>
      <c r="CN36" s="44">
        <f t="shared" si="50"/>
        <v>92</v>
      </c>
      <c r="CO36" s="36">
        <f>'Nilai Rapor 1-5 (Puluhan)'!EI36</f>
        <v>90</v>
      </c>
      <c r="CP36" s="44">
        <f t="shared" si="51"/>
        <v>90</v>
      </c>
      <c r="CQ36" s="36">
        <f>'Nilai Rapor 1-5 (Puluhan)'!EJ36</f>
        <v>91</v>
      </c>
      <c r="CR36" s="44">
        <f t="shared" si="52"/>
        <v>91</v>
      </c>
      <c r="CS36" s="36">
        <f>'Nilai Rapor 1-5 (Puluhan)'!EK36</f>
        <v>91.75</v>
      </c>
      <c r="CT36" s="44">
        <f t="shared" si="53"/>
        <v>91.75</v>
      </c>
      <c r="CU36" s="36">
        <f t="shared" si="54"/>
        <v>455</v>
      </c>
      <c r="CV36" s="36">
        <f t="shared" si="63"/>
        <v>91</v>
      </c>
      <c r="CW36" s="59"/>
      <c r="CX36" s="45">
        <f t="shared" si="64"/>
        <v>83.035714285714292</v>
      </c>
      <c r="CY36" s="45">
        <f t="shared" si="65"/>
        <v>83.035714285714292</v>
      </c>
      <c r="CZ36" s="45">
        <f t="shared" si="66"/>
        <v>82.571428571428569</v>
      </c>
      <c r="DA36" s="45">
        <f t="shared" si="67"/>
        <v>82.571428571428569</v>
      </c>
      <c r="DB36" s="45">
        <f t="shared" si="68"/>
        <v>82.428571428571431</v>
      </c>
      <c r="DC36" s="45">
        <f t="shared" si="69"/>
        <v>82.428571428571431</v>
      </c>
      <c r="DD36" s="45">
        <f t="shared" si="70"/>
        <v>83.857142857142861</v>
      </c>
      <c r="DE36" s="45">
        <f t="shared" si="71"/>
        <v>83.857142857142861</v>
      </c>
      <c r="DF36" s="45">
        <f t="shared" si="72"/>
        <v>82.107142857142861</v>
      </c>
      <c r="DG36" s="45">
        <f t="shared" si="73"/>
        <v>82.107142857142861</v>
      </c>
      <c r="DH36" s="45">
        <f t="shared" si="74"/>
        <v>82.8</v>
      </c>
      <c r="DI36" s="47">
        <f t="shared" si="75"/>
        <v>16</v>
      </c>
    </row>
    <row r="37" spans="1:113" x14ac:dyDescent="0.25">
      <c r="A37" s="130">
        <v>31</v>
      </c>
      <c r="B37" s="79" t="s">
        <v>279</v>
      </c>
      <c r="C37" s="131" t="s">
        <v>173</v>
      </c>
      <c r="D37" s="36">
        <f>'Nilai Rapor 1-5 (Puluhan)'!G37</f>
        <v>88</v>
      </c>
      <c r="E37" s="36">
        <f t="shared" si="0"/>
        <v>88</v>
      </c>
      <c r="F37" s="36">
        <f>'Nilai Rapor 1-5 (Puluhan)'!H37</f>
        <v>93</v>
      </c>
      <c r="G37" s="36">
        <f t="shared" si="1"/>
        <v>93</v>
      </c>
      <c r="H37" s="36">
        <f>'Nilai Rapor 1-5 (Puluhan)'!I37</f>
        <v>83</v>
      </c>
      <c r="I37" s="36">
        <f t="shared" si="2"/>
        <v>83</v>
      </c>
      <c r="J37" s="36">
        <f>'Nilai Rapor 1-5 (Puluhan)'!J37</f>
        <v>78</v>
      </c>
      <c r="K37" s="36">
        <f t="shared" si="3"/>
        <v>78</v>
      </c>
      <c r="L37" s="36">
        <f>'Nilai Rapor 1-5 (Puluhan)'!K37</f>
        <v>77</v>
      </c>
      <c r="M37" s="36">
        <f t="shared" si="4"/>
        <v>77</v>
      </c>
      <c r="N37" s="64">
        <f t="shared" si="5"/>
        <v>419</v>
      </c>
      <c r="O37" s="65">
        <f t="shared" si="56"/>
        <v>83.8</v>
      </c>
      <c r="P37" s="36">
        <f>'Nilai Rapor 1-5 (Puluhan)'!W37</f>
        <v>75</v>
      </c>
      <c r="Q37" s="44">
        <f t="shared" si="7"/>
        <v>75</v>
      </c>
      <c r="R37" s="36">
        <f>'Nilai Rapor 1-5 (Puluhan)'!X37</f>
        <v>76</v>
      </c>
      <c r="S37" s="44">
        <f t="shared" si="8"/>
        <v>76</v>
      </c>
      <c r="T37" s="36">
        <f>'Nilai Rapor 1-5 (Puluhan)'!Y37</f>
        <v>80</v>
      </c>
      <c r="U37" s="44">
        <f t="shared" si="9"/>
        <v>80</v>
      </c>
      <c r="V37" s="36">
        <f>'Nilai Rapor 1-5 (Puluhan)'!Z37</f>
        <v>83</v>
      </c>
      <c r="W37" s="44">
        <f t="shared" si="10"/>
        <v>83</v>
      </c>
      <c r="X37" s="36">
        <f>'Nilai Rapor 1-5 (Puluhan)'!AA37</f>
        <v>85</v>
      </c>
      <c r="Y37" s="44">
        <f t="shared" si="11"/>
        <v>85</v>
      </c>
      <c r="Z37" s="64">
        <f t="shared" si="12"/>
        <v>399</v>
      </c>
      <c r="AA37" s="65">
        <f t="shared" si="57"/>
        <v>79.8</v>
      </c>
      <c r="AB37" s="36">
        <f>'Nilai Rapor 1-5 (Puluhan)'!AE37</f>
        <v>78</v>
      </c>
      <c r="AC37" s="44">
        <f t="shared" si="14"/>
        <v>78</v>
      </c>
      <c r="AD37" s="36">
        <f>'Nilai Rapor 1-5 (Puluhan)'!AF37</f>
        <v>86</v>
      </c>
      <c r="AE37" s="44">
        <f t="shared" si="15"/>
        <v>86</v>
      </c>
      <c r="AF37" s="36">
        <f>'Nilai Rapor 1-5 (Puluhan)'!AG37</f>
        <v>76</v>
      </c>
      <c r="AG37" s="44">
        <f t="shared" si="16"/>
        <v>76</v>
      </c>
      <c r="AH37" s="36">
        <f>'Nilai Rapor 1-5 (Puluhan)'!AH37</f>
        <v>77</v>
      </c>
      <c r="AI37" s="44">
        <f t="shared" si="17"/>
        <v>77</v>
      </c>
      <c r="AJ37" s="36">
        <f>'Nilai Rapor 1-5 (Puluhan)'!AI37</f>
        <v>76</v>
      </c>
      <c r="AK37" s="44">
        <f t="shared" si="18"/>
        <v>76</v>
      </c>
      <c r="AL37" s="64">
        <f t="shared" si="19"/>
        <v>393</v>
      </c>
      <c r="AM37" s="65">
        <f t="shared" si="58"/>
        <v>78.599999999999994</v>
      </c>
      <c r="AN37" s="36">
        <f>'Nilai Rapor 1-5 (Puluhan)'!AM37</f>
        <v>74</v>
      </c>
      <c r="AO37" s="44">
        <f t="shared" si="21"/>
        <v>74</v>
      </c>
      <c r="AP37" s="36">
        <f>'Nilai Rapor 1-5 (Puluhan)'!AN37</f>
        <v>76</v>
      </c>
      <c r="AQ37" s="44">
        <f t="shared" si="22"/>
        <v>76</v>
      </c>
      <c r="AR37" s="36">
        <f>'Nilai Rapor 1-5 (Puluhan)'!AO37</f>
        <v>81</v>
      </c>
      <c r="AS37" s="44">
        <f t="shared" si="23"/>
        <v>81</v>
      </c>
      <c r="AT37" s="36">
        <f>'Nilai Rapor 1-5 (Puluhan)'!AP37</f>
        <v>82</v>
      </c>
      <c r="AU37" s="44">
        <f t="shared" si="24"/>
        <v>82</v>
      </c>
      <c r="AV37" s="36">
        <f>'Nilai Rapor 1-5 (Puluhan)'!AQ37</f>
        <v>78</v>
      </c>
      <c r="AW37" s="44">
        <f t="shared" si="25"/>
        <v>78</v>
      </c>
      <c r="AX37" s="64">
        <f t="shared" si="26"/>
        <v>391</v>
      </c>
      <c r="AY37" s="65">
        <f t="shared" si="59"/>
        <v>78.2</v>
      </c>
      <c r="AZ37" s="36">
        <f>'Nilai Rapor 1-5 (Puluhan)'!AU37</f>
        <v>74</v>
      </c>
      <c r="BA37" s="44">
        <f t="shared" si="28"/>
        <v>74</v>
      </c>
      <c r="BB37" s="36">
        <f>'Nilai Rapor 1-5 (Puluhan)'!AV37</f>
        <v>80</v>
      </c>
      <c r="BC37" s="44">
        <f t="shared" si="29"/>
        <v>80</v>
      </c>
      <c r="BD37" s="36">
        <f>'Nilai Rapor 1-5 (Puluhan)'!AW37</f>
        <v>81</v>
      </c>
      <c r="BE37" s="44">
        <f t="shared" si="30"/>
        <v>81</v>
      </c>
      <c r="BF37" s="36">
        <f>'Nilai Rapor 1-5 (Puluhan)'!AX37</f>
        <v>82</v>
      </c>
      <c r="BG37" s="44">
        <f t="shared" si="31"/>
        <v>82</v>
      </c>
      <c r="BH37" s="36">
        <f>'Nilai Rapor 1-5 (Puluhan)'!AY37</f>
        <v>77</v>
      </c>
      <c r="BI37" s="44">
        <f t="shared" si="32"/>
        <v>77</v>
      </c>
      <c r="BJ37" s="64">
        <f t="shared" si="33"/>
        <v>394</v>
      </c>
      <c r="BK37" s="65">
        <f t="shared" si="60"/>
        <v>78.8</v>
      </c>
      <c r="BL37" s="36">
        <f>'Nilai Rapor 1-5 (Puluhan)'!BC37</f>
        <v>75</v>
      </c>
      <c r="BM37" s="44">
        <f t="shared" si="35"/>
        <v>75</v>
      </c>
      <c r="BN37" s="36">
        <f>'Nilai Rapor 1-5 (Puluhan)'!BD37</f>
        <v>80</v>
      </c>
      <c r="BO37" s="44">
        <f t="shared" si="36"/>
        <v>80</v>
      </c>
      <c r="BP37" s="36">
        <f>'Nilai Rapor 1-5 (Puluhan)'!BE37</f>
        <v>82</v>
      </c>
      <c r="BQ37" s="44">
        <f t="shared" si="37"/>
        <v>82</v>
      </c>
      <c r="BR37" s="36">
        <f>'Nilai Rapor 1-5 (Puluhan)'!BF37</f>
        <v>82</v>
      </c>
      <c r="BS37" s="44">
        <f t="shared" si="38"/>
        <v>82</v>
      </c>
      <c r="BT37" s="36">
        <f>'Nilai Rapor 1-5 (Puluhan)'!BG37</f>
        <v>83</v>
      </c>
      <c r="BU37" s="44">
        <f t="shared" si="39"/>
        <v>83</v>
      </c>
      <c r="BV37" s="64">
        <f t="shared" si="40"/>
        <v>402</v>
      </c>
      <c r="BW37" s="65">
        <f t="shared" si="61"/>
        <v>80.400000000000006</v>
      </c>
      <c r="BX37" s="36">
        <f>'Nilai Rapor 1-5 (Puluhan)'!BK37</f>
        <v>77</v>
      </c>
      <c r="BY37" s="44">
        <f t="shared" si="42"/>
        <v>77</v>
      </c>
      <c r="BZ37" s="36">
        <f>'Nilai Rapor 1-5 (Puluhan)'!BL37</f>
        <v>80</v>
      </c>
      <c r="CA37" s="44">
        <f t="shared" si="43"/>
        <v>80</v>
      </c>
      <c r="CB37" s="36">
        <f>'Nilai Rapor 1-5 (Puluhan)'!BM37</f>
        <v>83</v>
      </c>
      <c r="CC37" s="44">
        <f t="shared" si="44"/>
        <v>83</v>
      </c>
      <c r="CD37" s="36">
        <f>'Nilai Rapor 1-5 (Puluhan)'!BN37</f>
        <v>86</v>
      </c>
      <c r="CE37" s="44">
        <f t="shared" si="45"/>
        <v>86</v>
      </c>
      <c r="CF37" s="36">
        <f>'Nilai Rapor 1-5 (Puluhan)'!BO37</f>
        <v>80</v>
      </c>
      <c r="CG37" s="44">
        <f t="shared" si="46"/>
        <v>80</v>
      </c>
      <c r="CH37" s="64">
        <f t="shared" si="47"/>
        <v>406</v>
      </c>
      <c r="CI37" s="64">
        <f t="shared" si="62"/>
        <v>81.2</v>
      </c>
      <c r="CJ37" s="59"/>
      <c r="CK37" s="36">
        <f>'Nilai Rapor 1-5 (Puluhan)'!EG37</f>
        <v>82.75</v>
      </c>
      <c r="CL37" s="44">
        <f t="shared" si="49"/>
        <v>82.75</v>
      </c>
      <c r="CM37" s="36">
        <f>'Nilai Rapor 1-5 (Puluhan)'!EH37</f>
        <v>81.75</v>
      </c>
      <c r="CN37" s="44">
        <f t="shared" si="50"/>
        <v>81.75</v>
      </c>
      <c r="CO37" s="36">
        <f>'Nilai Rapor 1-5 (Puluhan)'!EI37</f>
        <v>84.75</v>
      </c>
      <c r="CP37" s="44">
        <f t="shared" si="51"/>
        <v>84.75</v>
      </c>
      <c r="CQ37" s="36">
        <f>'Nilai Rapor 1-5 (Puluhan)'!EJ37</f>
        <v>80.25</v>
      </c>
      <c r="CR37" s="44">
        <f t="shared" si="52"/>
        <v>80.25</v>
      </c>
      <c r="CS37" s="36">
        <f>'Nilai Rapor 1-5 (Puluhan)'!EK37</f>
        <v>81.5</v>
      </c>
      <c r="CT37" s="44">
        <f t="shared" si="53"/>
        <v>81.5</v>
      </c>
      <c r="CU37" s="36">
        <f t="shared" si="54"/>
        <v>411</v>
      </c>
      <c r="CV37" s="36">
        <f t="shared" si="63"/>
        <v>82.2</v>
      </c>
      <c r="CW37" s="59"/>
      <c r="CX37" s="45">
        <f t="shared" si="64"/>
        <v>76.535714285714292</v>
      </c>
      <c r="CY37" s="45">
        <f t="shared" si="65"/>
        <v>76.535714285714292</v>
      </c>
      <c r="CZ37" s="45">
        <f t="shared" si="66"/>
        <v>79.964285714285708</v>
      </c>
      <c r="DA37" s="45">
        <f t="shared" si="67"/>
        <v>79.964285714285708</v>
      </c>
      <c r="DB37" s="45">
        <f t="shared" si="68"/>
        <v>81.107142857142861</v>
      </c>
      <c r="DC37" s="45">
        <f t="shared" si="69"/>
        <v>81.107142857142861</v>
      </c>
      <c r="DD37" s="45">
        <f t="shared" si="70"/>
        <v>81.75</v>
      </c>
      <c r="DE37" s="45">
        <f t="shared" si="71"/>
        <v>81.75</v>
      </c>
      <c r="DF37" s="45">
        <f t="shared" si="72"/>
        <v>80.071428571428569</v>
      </c>
      <c r="DG37" s="45">
        <f t="shared" si="73"/>
        <v>80.071428571428569</v>
      </c>
      <c r="DH37" s="45">
        <f t="shared" si="74"/>
        <v>79.885714285714286</v>
      </c>
      <c r="DI37" s="47">
        <f t="shared" si="75"/>
        <v>34</v>
      </c>
    </row>
    <row r="38" spans="1:113" x14ac:dyDescent="0.25">
      <c r="A38" s="130">
        <v>32</v>
      </c>
      <c r="B38" s="79" t="s">
        <v>280</v>
      </c>
      <c r="C38" s="131" t="s">
        <v>174</v>
      </c>
      <c r="D38" s="36">
        <f>'Nilai Rapor 1-5 (Puluhan)'!G38</f>
        <v>92</v>
      </c>
      <c r="E38" s="36">
        <f t="shared" si="0"/>
        <v>92</v>
      </c>
      <c r="F38" s="36">
        <f>'Nilai Rapor 1-5 (Puluhan)'!H38</f>
        <v>93</v>
      </c>
      <c r="G38" s="36">
        <f t="shared" si="1"/>
        <v>93</v>
      </c>
      <c r="H38" s="36">
        <f>'Nilai Rapor 1-5 (Puluhan)'!I38</f>
        <v>90</v>
      </c>
      <c r="I38" s="36">
        <f t="shared" si="2"/>
        <v>90</v>
      </c>
      <c r="J38" s="36">
        <f>'Nilai Rapor 1-5 (Puluhan)'!J38</f>
        <v>91</v>
      </c>
      <c r="K38" s="36">
        <f t="shared" si="3"/>
        <v>91</v>
      </c>
      <c r="L38" s="36">
        <f>'Nilai Rapor 1-5 (Puluhan)'!K38</f>
        <v>91</v>
      </c>
      <c r="M38" s="36">
        <f t="shared" si="4"/>
        <v>91</v>
      </c>
      <c r="N38" s="64">
        <f t="shared" si="5"/>
        <v>457</v>
      </c>
      <c r="O38" s="65">
        <f t="shared" si="56"/>
        <v>91.4</v>
      </c>
      <c r="P38" s="36">
        <f>'Nilai Rapor 1-5 (Puluhan)'!W38</f>
        <v>89</v>
      </c>
      <c r="Q38" s="44">
        <f t="shared" si="7"/>
        <v>89</v>
      </c>
      <c r="R38" s="36">
        <f>'Nilai Rapor 1-5 (Puluhan)'!X38</f>
        <v>90</v>
      </c>
      <c r="S38" s="44">
        <f t="shared" si="8"/>
        <v>90</v>
      </c>
      <c r="T38" s="36">
        <f>'Nilai Rapor 1-5 (Puluhan)'!Y38</f>
        <v>90</v>
      </c>
      <c r="U38" s="44">
        <f t="shared" si="9"/>
        <v>90</v>
      </c>
      <c r="V38" s="36">
        <f>'Nilai Rapor 1-5 (Puluhan)'!Z38</f>
        <v>92</v>
      </c>
      <c r="W38" s="44">
        <f t="shared" si="10"/>
        <v>92</v>
      </c>
      <c r="X38" s="36">
        <f>'Nilai Rapor 1-5 (Puluhan)'!AA38</f>
        <v>93</v>
      </c>
      <c r="Y38" s="44">
        <f t="shared" si="11"/>
        <v>93</v>
      </c>
      <c r="Z38" s="64">
        <f t="shared" si="12"/>
        <v>454</v>
      </c>
      <c r="AA38" s="65">
        <f t="shared" si="57"/>
        <v>90.8</v>
      </c>
      <c r="AB38" s="36">
        <f>'Nilai Rapor 1-5 (Puluhan)'!AE38</f>
        <v>85</v>
      </c>
      <c r="AC38" s="44">
        <f t="shared" si="14"/>
        <v>85</v>
      </c>
      <c r="AD38" s="36">
        <f>'Nilai Rapor 1-5 (Puluhan)'!AF38</f>
        <v>83</v>
      </c>
      <c r="AE38" s="44">
        <f t="shared" si="15"/>
        <v>83</v>
      </c>
      <c r="AF38" s="36">
        <f>'Nilai Rapor 1-5 (Puluhan)'!AG38</f>
        <v>75</v>
      </c>
      <c r="AG38" s="44">
        <f t="shared" si="16"/>
        <v>75</v>
      </c>
      <c r="AH38" s="36">
        <f>'Nilai Rapor 1-5 (Puluhan)'!AH38</f>
        <v>76</v>
      </c>
      <c r="AI38" s="44">
        <f t="shared" si="17"/>
        <v>76</v>
      </c>
      <c r="AJ38" s="36">
        <f>'Nilai Rapor 1-5 (Puluhan)'!AI38</f>
        <v>80</v>
      </c>
      <c r="AK38" s="44">
        <f t="shared" si="18"/>
        <v>80</v>
      </c>
      <c r="AL38" s="64">
        <f t="shared" si="19"/>
        <v>399</v>
      </c>
      <c r="AM38" s="65">
        <f t="shared" si="58"/>
        <v>79.8</v>
      </c>
      <c r="AN38" s="36">
        <f>'Nilai Rapor 1-5 (Puluhan)'!AM38</f>
        <v>76</v>
      </c>
      <c r="AO38" s="44">
        <f t="shared" si="21"/>
        <v>76</v>
      </c>
      <c r="AP38" s="36">
        <f>'Nilai Rapor 1-5 (Puluhan)'!AN38</f>
        <v>77</v>
      </c>
      <c r="AQ38" s="44">
        <f t="shared" si="22"/>
        <v>77</v>
      </c>
      <c r="AR38" s="36">
        <f>'Nilai Rapor 1-5 (Puluhan)'!AO38</f>
        <v>80</v>
      </c>
      <c r="AS38" s="44">
        <f t="shared" si="23"/>
        <v>80</v>
      </c>
      <c r="AT38" s="36">
        <f>'Nilai Rapor 1-5 (Puluhan)'!AP38</f>
        <v>82</v>
      </c>
      <c r="AU38" s="44">
        <f t="shared" si="24"/>
        <v>82</v>
      </c>
      <c r="AV38" s="36">
        <f>'Nilai Rapor 1-5 (Puluhan)'!AQ38</f>
        <v>77</v>
      </c>
      <c r="AW38" s="44">
        <f t="shared" si="25"/>
        <v>77</v>
      </c>
      <c r="AX38" s="64">
        <f t="shared" si="26"/>
        <v>392</v>
      </c>
      <c r="AY38" s="65">
        <f t="shared" si="59"/>
        <v>78.400000000000006</v>
      </c>
      <c r="AZ38" s="36">
        <f>'Nilai Rapor 1-5 (Puluhan)'!AU38</f>
        <v>79</v>
      </c>
      <c r="BA38" s="44">
        <f t="shared" si="28"/>
        <v>79</v>
      </c>
      <c r="BB38" s="36">
        <f>'Nilai Rapor 1-5 (Puluhan)'!AV38</f>
        <v>80</v>
      </c>
      <c r="BC38" s="44">
        <f t="shared" si="29"/>
        <v>80</v>
      </c>
      <c r="BD38" s="36">
        <f>'Nilai Rapor 1-5 (Puluhan)'!AW38</f>
        <v>80</v>
      </c>
      <c r="BE38" s="44">
        <f t="shared" si="30"/>
        <v>80</v>
      </c>
      <c r="BF38" s="36">
        <f>'Nilai Rapor 1-5 (Puluhan)'!AX38</f>
        <v>83</v>
      </c>
      <c r="BG38" s="44">
        <f t="shared" si="31"/>
        <v>83</v>
      </c>
      <c r="BH38" s="36">
        <f>'Nilai Rapor 1-5 (Puluhan)'!AY38</f>
        <v>76</v>
      </c>
      <c r="BI38" s="44">
        <f t="shared" si="32"/>
        <v>76</v>
      </c>
      <c r="BJ38" s="64">
        <f t="shared" si="33"/>
        <v>398</v>
      </c>
      <c r="BK38" s="65">
        <f t="shared" si="60"/>
        <v>79.599999999999994</v>
      </c>
      <c r="BL38" s="36">
        <f>'Nilai Rapor 1-5 (Puluhan)'!BC38</f>
        <v>75</v>
      </c>
      <c r="BM38" s="44">
        <f t="shared" si="35"/>
        <v>75</v>
      </c>
      <c r="BN38" s="36">
        <f>'Nilai Rapor 1-5 (Puluhan)'!BD38</f>
        <v>81</v>
      </c>
      <c r="BO38" s="44">
        <f t="shared" si="36"/>
        <v>81</v>
      </c>
      <c r="BP38" s="36">
        <f>'Nilai Rapor 1-5 (Puluhan)'!BE38</f>
        <v>82</v>
      </c>
      <c r="BQ38" s="44">
        <f t="shared" si="37"/>
        <v>82</v>
      </c>
      <c r="BR38" s="36">
        <f>'Nilai Rapor 1-5 (Puluhan)'!BF38</f>
        <v>81</v>
      </c>
      <c r="BS38" s="44">
        <f t="shared" si="38"/>
        <v>81</v>
      </c>
      <c r="BT38" s="36">
        <f>'Nilai Rapor 1-5 (Puluhan)'!BG38</f>
        <v>85</v>
      </c>
      <c r="BU38" s="44">
        <f t="shared" si="39"/>
        <v>85</v>
      </c>
      <c r="BV38" s="64">
        <f t="shared" si="40"/>
        <v>404</v>
      </c>
      <c r="BW38" s="65">
        <f t="shared" si="61"/>
        <v>80.8</v>
      </c>
      <c r="BX38" s="36">
        <f>'Nilai Rapor 1-5 (Puluhan)'!BK38</f>
        <v>76</v>
      </c>
      <c r="BY38" s="44">
        <f t="shared" si="42"/>
        <v>76</v>
      </c>
      <c r="BZ38" s="36">
        <f>'Nilai Rapor 1-5 (Puluhan)'!BL38</f>
        <v>77</v>
      </c>
      <c r="CA38" s="44">
        <f t="shared" si="43"/>
        <v>77</v>
      </c>
      <c r="CB38" s="36">
        <f>'Nilai Rapor 1-5 (Puluhan)'!BM38</f>
        <v>85</v>
      </c>
      <c r="CC38" s="44">
        <f t="shared" si="44"/>
        <v>85</v>
      </c>
      <c r="CD38" s="36">
        <f>'Nilai Rapor 1-5 (Puluhan)'!BN38</f>
        <v>81</v>
      </c>
      <c r="CE38" s="44">
        <f t="shared" si="45"/>
        <v>81</v>
      </c>
      <c r="CF38" s="36">
        <f>'Nilai Rapor 1-5 (Puluhan)'!BO38</f>
        <v>81</v>
      </c>
      <c r="CG38" s="44">
        <f t="shared" si="46"/>
        <v>81</v>
      </c>
      <c r="CH38" s="64">
        <f t="shared" si="47"/>
        <v>400</v>
      </c>
      <c r="CI38" s="64">
        <f t="shared" si="62"/>
        <v>80</v>
      </c>
      <c r="CJ38" s="59"/>
      <c r="CK38" s="36">
        <f>'Nilai Rapor 1-5 (Puluhan)'!EG38</f>
        <v>90.5</v>
      </c>
      <c r="CL38" s="44">
        <f t="shared" si="49"/>
        <v>90.5</v>
      </c>
      <c r="CM38" s="36">
        <f>'Nilai Rapor 1-5 (Puluhan)'!EH38</f>
        <v>91.75</v>
      </c>
      <c r="CN38" s="44">
        <f t="shared" si="50"/>
        <v>91.75</v>
      </c>
      <c r="CO38" s="36">
        <f>'Nilai Rapor 1-5 (Puluhan)'!EI38</f>
        <v>91.25</v>
      </c>
      <c r="CP38" s="44">
        <f t="shared" si="51"/>
        <v>91.25</v>
      </c>
      <c r="CQ38" s="36">
        <f>'Nilai Rapor 1-5 (Puluhan)'!EJ38</f>
        <v>88.5</v>
      </c>
      <c r="CR38" s="44">
        <f t="shared" si="52"/>
        <v>88.5</v>
      </c>
      <c r="CS38" s="36">
        <f>'Nilai Rapor 1-5 (Puluhan)'!EK38</f>
        <v>91.5</v>
      </c>
      <c r="CT38" s="44">
        <f t="shared" si="53"/>
        <v>91.5</v>
      </c>
      <c r="CU38" s="36">
        <f t="shared" si="54"/>
        <v>453.5</v>
      </c>
      <c r="CV38" s="36">
        <f t="shared" si="63"/>
        <v>90.7</v>
      </c>
      <c r="CW38" s="59"/>
      <c r="CX38" s="45">
        <f t="shared" si="64"/>
        <v>81.5</v>
      </c>
      <c r="CY38" s="45">
        <f t="shared" si="65"/>
        <v>81.5</v>
      </c>
      <c r="CZ38" s="45">
        <f t="shared" si="66"/>
        <v>82.821428571428569</v>
      </c>
      <c r="DA38" s="45">
        <f t="shared" si="67"/>
        <v>82.821428571428569</v>
      </c>
      <c r="DB38" s="45">
        <f t="shared" si="68"/>
        <v>83.321428571428569</v>
      </c>
      <c r="DC38" s="45">
        <f t="shared" si="69"/>
        <v>83.321428571428569</v>
      </c>
      <c r="DD38" s="45">
        <f t="shared" si="70"/>
        <v>83.357142857142861</v>
      </c>
      <c r="DE38" s="45">
        <f t="shared" si="71"/>
        <v>83.357142857142861</v>
      </c>
      <c r="DF38" s="45">
        <f t="shared" si="72"/>
        <v>83.357142857142861</v>
      </c>
      <c r="DG38" s="45">
        <f t="shared" si="73"/>
        <v>83.357142857142861</v>
      </c>
      <c r="DH38" s="45">
        <f t="shared" si="74"/>
        <v>82.871428571428595</v>
      </c>
      <c r="DI38" s="47">
        <f t="shared" si="75"/>
        <v>15</v>
      </c>
    </row>
    <row r="39" spans="1:113" x14ac:dyDescent="0.25">
      <c r="A39" s="130">
        <v>33</v>
      </c>
      <c r="B39" s="79" t="s">
        <v>281</v>
      </c>
      <c r="C39" s="131" t="s">
        <v>175</v>
      </c>
      <c r="D39" s="36">
        <f>'Nilai Rapor 1-5 (Puluhan)'!G39</f>
        <v>93</v>
      </c>
      <c r="E39" s="36">
        <f t="shared" si="0"/>
        <v>93</v>
      </c>
      <c r="F39" s="36">
        <f>'Nilai Rapor 1-5 (Puluhan)'!H39</f>
        <v>93</v>
      </c>
      <c r="G39" s="36">
        <f t="shared" si="1"/>
        <v>93</v>
      </c>
      <c r="H39" s="36">
        <f>'Nilai Rapor 1-5 (Puluhan)'!I39</f>
        <v>90</v>
      </c>
      <c r="I39" s="36">
        <f t="shared" si="2"/>
        <v>90</v>
      </c>
      <c r="J39" s="36">
        <f>'Nilai Rapor 1-5 (Puluhan)'!J39</f>
        <v>90</v>
      </c>
      <c r="K39" s="36">
        <f t="shared" si="3"/>
        <v>90</v>
      </c>
      <c r="L39" s="36">
        <f>'Nilai Rapor 1-5 (Puluhan)'!K39</f>
        <v>91</v>
      </c>
      <c r="M39" s="36">
        <f t="shared" si="4"/>
        <v>91</v>
      </c>
      <c r="N39" s="64">
        <f t="shared" si="5"/>
        <v>457</v>
      </c>
      <c r="O39" s="65">
        <f t="shared" si="56"/>
        <v>91.4</v>
      </c>
      <c r="P39" s="36">
        <f>'Nilai Rapor 1-5 (Puluhan)'!W39</f>
        <v>88</v>
      </c>
      <c r="Q39" s="44">
        <f t="shared" si="7"/>
        <v>88</v>
      </c>
      <c r="R39" s="36">
        <f>'Nilai Rapor 1-5 (Puluhan)'!X39</f>
        <v>90</v>
      </c>
      <c r="S39" s="44">
        <f t="shared" si="8"/>
        <v>90</v>
      </c>
      <c r="T39" s="36">
        <f>'Nilai Rapor 1-5 (Puluhan)'!Y39</f>
        <v>89</v>
      </c>
      <c r="U39" s="44">
        <f t="shared" si="9"/>
        <v>89</v>
      </c>
      <c r="V39" s="36">
        <f>'Nilai Rapor 1-5 (Puluhan)'!Z39</f>
        <v>92</v>
      </c>
      <c r="W39" s="44">
        <f t="shared" si="10"/>
        <v>92</v>
      </c>
      <c r="X39" s="36">
        <f>'Nilai Rapor 1-5 (Puluhan)'!AA39</f>
        <v>94</v>
      </c>
      <c r="Y39" s="44">
        <f t="shared" si="11"/>
        <v>94</v>
      </c>
      <c r="Z39" s="64">
        <f t="shared" si="12"/>
        <v>453</v>
      </c>
      <c r="AA39" s="65">
        <f t="shared" si="57"/>
        <v>90.6</v>
      </c>
      <c r="AB39" s="36">
        <f>'Nilai Rapor 1-5 (Puluhan)'!AE39</f>
        <v>85</v>
      </c>
      <c r="AC39" s="44">
        <f t="shared" si="14"/>
        <v>85</v>
      </c>
      <c r="AD39" s="36">
        <f>'Nilai Rapor 1-5 (Puluhan)'!AF39</f>
        <v>83</v>
      </c>
      <c r="AE39" s="44">
        <f t="shared" si="15"/>
        <v>83</v>
      </c>
      <c r="AF39" s="36">
        <f>'Nilai Rapor 1-5 (Puluhan)'!AG39</f>
        <v>75</v>
      </c>
      <c r="AG39" s="44">
        <f t="shared" si="16"/>
        <v>75</v>
      </c>
      <c r="AH39" s="36">
        <f>'Nilai Rapor 1-5 (Puluhan)'!AH39</f>
        <v>76</v>
      </c>
      <c r="AI39" s="44">
        <f t="shared" si="17"/>
        <v>76</v>
      </c>
      <c r="AJ39" s="36">
        <f>'Nilai Rapor 1-5 (Puluhan)'!AI39</f>
        <v>76</v>
      </c>
      <c r="AK39" s="44">
        <f t="shared" si="18"/>
        <v>76</v>
      </c>
      <c r="AL39" s="64">
        <f t="shared" si="19"/>
        <v>395</v>
      </c>
      <c r="AM39" s="65">
        <f t="shared" si="58"/>
        <v>79</v>
      </c>
      <c r="AN39" s="36">
        <f>'Nilai Rapor 1-5 (Puluhan)'!AM39</f>
        <v>74</v>
      </c>
      <c r="AO39" s="44">
        <f t="shared" si="21"/>
        <v>74</v>
      </c>
      <c r="AP39" s="36">
        <f>'Nilai Rapor 1-5 (Puluhan)'!AN39</f>
        <v>74</v>
      </c>
      <c r="AQ39" s="44">
        <f t="shared" si="22"/>
        <v>74</v>
      </c>
      <c r="AR39" s="36">
        <f>'Nilai Rapor 1-5 (Puluhan)'!AO39</f>
        <v>82</v>
      </c>
      <c r="AS39" s="44">
        <f t="shared" si="23"/>
        <v>82</v>
      </c>
      <c r="AT39" s="36">
        <f>'Nilai Rapor 1-5 (Puluhan)'!AP39</f>
        <v>81</v>
      </c>
      <c r="AU39" s="44">
        <f t="shared" si="24"/>
        <v>81</v>
      </c>
      <c r="AV39" s="36">
        <f>'Nilai Rapor 1-5 (Puluhan)'!AQ39</f>
        <v>78</v>
      </c>
      <c r="AW39" s="44">
        <f t="shared" si="25"/>
        <v>78</v>
      </c>
      <c r="AX39" s="64">
        <f t="shared" si="26"/>
        <v>389</v>
      </c>
      <c r="AY39" s="65">
        <f t="shared" si="59"/>
        <v>77.8</v>
      </c>
      <c r="AZ39" s="36">
        <f>'Nilai Rapor 1-5 (Puluhan)'!AU39</f>
        <v>74</v>
      </c>
      <c r="BA39" s="44">
        <f t="shared" si="28"/>
        <v>74</v>
      </c>
      <c r="BB39" s="36">
        <f>'Nilai Rapor 1-5 (Puluhan)'!AV39</f>
        <v>78</v>
      </c>
      <c r="BC39" s="44">
        <f t="shared" si="29"/>
        <v>78</v>
      </c>
      <c r="BD39" s="36">
        <f>'Nilai Rapor 1-5 (Puluhan)'!AW39</f>
        <v>78</v>
      </c>
      <c r="BE39" s="44">
        <f t="shared" si="30"/>
        <v>78</v>
      </c>
      <c r="BF39" s="36">
        <f>'Nilai Rapor 1-5 (Puluhan)'!AX39</f>
        <v>80</v>
      </c>
      <c r="BG39" s="44">
        <f t="shared" si="31"/>
        <v>80</v>
      </c>
      <c r="BH39" s="36">
        <f>'Nilai Rapor 1-5 (Puluhan)'!AY39</f>
        <v>76</v>
      </c>
      <c r="BI39" s="44">
        <f t="shared" si="32"/>
        <v>76</v>
      </c>
      <c r="BJ39" s="64">
        <f t="shared" si="33"/>
        <v>386</v>
      </c>
      <c r="BK39" s="65">
        <f t="shared" si="60"/>
        <v>77.2</v>
      </c>
      <c r="BL39" s="36">
        <f>'Nilai Rapor 1-5 (Puluhan)'!BC39</f>
        <v>76</v>
      </c>
      <c r="BM39" s="44">
        <f t="shared" si="35"/>
        <v>76</v>
      </c>
      <c r="BN39" s="36">
        <f>'Nilai Rapor 1-5 (Puluhan)'!BD39</f>
        <v>81</v>
      </c>
      <c r="BO39" s="44">
        <f t="shared" si="36"/>
        <v>81</v>
      </c>
      <c r="BP39" s="36">
        <f>'Nilai Rapor 1-5 (Puluhan)'!BE39</f>
        <v>82</v>
      </c>
      <c r="BQ39" s="44">
        <f t="shared" si="37"/>
        <v>82</v>
      </c>
      <c r="BR39" s="36">
        <f>'Nilai Rapor 1-5 (Puluhan)'!BF39</f>
        <v>82</v>
      </c>
      <c r="BS39" s="44">
        <f t="shared" si="38"/>
        <v>82</v>
      </c>
      <c r="BT39" s="36">
        <f>'Nilai Rapor 1-5 (Puluhan)'!BG39</f>
        <v>81</v>
      </c>
      <c r="BU39" s="44">
        <f t="shared" si="39"/>
        <v>81</v>
      </c>
      <c r="BV39" s="64">
        <f t="shared" si="40"/>
        <v>402</v>
      </c>
      <c r="BW39" s="65">
        <f t="shared" si="61"/>
        <v>80.400000000000006</v>
      </c>
      <c r="BX39" s="36">
        <f>'Nilai Rapor 1-5 (Puluhan)'!BK39</f>
        <v>76</v>
      </c>
      <c r="BY39" s="44">
        <f t="shared" si="42"/>
        <v>76</v>
      </c>
      <c r="BZ39" s="36">
        <f>'Nilai Rapor 1-5 (Puluhan)'!BL39</f>
        <v>77</v>
      </c>
      <c r="CA39" s="44">
        <f t="shared" si="43"/>
        <v>77</v>
      </c>
      <c r="CB39" s="36">
        <f>'Nilai Rapor 1-5 (Puluhan)'!BM39</f>
        <v>81</v>
      </c>
      <c r="CC39" s="44">
        <f t="shared" si="44"/>
        <v>81</v>
      </c>
      <c r="CD39" s="36">
        <f>'Nilai Rapor 1-5 (Puluhan)'!BN39</f>
        <v>80</v>
      </c>
      <c r="CE39" s="44">
        <f t="shared" si="45"/>
        <v>80</v>
      </c>
      <c r="CF39" s="36">
        <f>'Nilai Rapor 1-5 (Puluhan)'!BO39</f>
        <v>80</v>
      </c>
      <c r="CG39" s="44">
        <f t="shared" si="46"/>
        <v>80</v>
      </c>
      <c r="CH39" s="64">
        <f t="shared" si="47"/>
        <v>394</v>
      </c>
      <c r="CI39" s="64">
        <f t="shared" si="62"/>
        <v>78.8</v>
      </c>
      <c r="CJ39" s="59"/>
      <c r="CK39" s="36">
        <f>'Nilai Rapor 1-5 (Puluhan)'!EG39</f>
        <v>91.5</v>
      </c>
      <c r="CL39" s="44">
        <f t="shared" si="49"/>
        <v>91.5</v>
      </c>
      <c r="CM39" s="36">
        <f>'Nilai Rapor 1-5 (Puluhan)'!EH39</f>
        <v>91.5</v>
      </c>
      <c r="CN39" s="44">
        <f t="shared" si="50"/>
        <v>91.5</v>
      </c>
      <c r="CO39" s="36">
        <f>'Nilai Rapor 1-5 (Puluhan)'!EI39</f>
        <v>91</v>
      </c>
      <c r="CP39" s="44">
        <f t="shared" si="51"/>
        <v>91</v>
      </c>
      <c r="CQ39" s="36">
        <f>'Nilai Rapor 1-5 (Puluhan)'!EJ39</f>
        <v>90.5</v>
      </c>
      <c r="CR39" s="44">
        <f t="shared" si="52"/>
        <v>90.5</v>
      </c>
      <c r="CS39" s="36">
        <f>'Nilai Rapor 1-5 (Puluhan)'!EK39</f>
        <v>90.75</v>
      </c>
      <c r="CT39" s="44">
        <f t="shared" si="53"/>
        <v>90.75</v>
      </c>
      <c r="CU39" s="36">
        <f t="shared" si="54"/>
        <v>455.25</v>
      </c>
      <c r="CV39" s="36">
        <f t="shared" si="63"/>
        <v>91.05</v>
      </c>
      <c r="CW39" s="59"/>
      <c r="CX39" s="45">
        <f t="shared" si="64"/>
        <v>80.642857142857139</v>
      </c>
      <c r="CY39" s="45">
        <f t="shared" si="65"/>
        <v>80.642857142857139</v>
      </c>
      <c r="CZ39" s="45">
        <f t="shared" si="66"/>
        <v>82.071428571428569</v>
      </c>
      <c r="DA39" s="45">
        <f t="shared" si="67"/>
        <v>82.071428571428569</v>
      </c>
      <c r="DB39" s="45">
        <f t="shared" si="68"/>
        <v>82.571428571428569</v>
      </c>
      <c r="DC39" s="45">
        <f t="shared" si="69"/>
        <v>82.571428571428569</v>
      </c>
      <c r="DD39" s="45">
        <f t="shared" si="70"/>
        <v>83.071428571428569</v>
      </c>
      <c r="DE39" s="45">
        <f t="shared" si="71"/>
        <v>83.071428571428569</v>
      </c>
      <c r="DF39" s="45">
        <f t="shared" si="72"/>
        <v>82.25</v>
      </c>
      <c r="DG39" s="45">
        <f t="shared" si="73"/>
        <v>82.25</v>
      </c>
      <c r="DH39" s="45">
        <f t="shared" si="74"/>
        <v>82.121428571428552</v>
      </c>
      <c r="DI39" s="47">
        <f t="shared" si="75"/>
        <v>21</v>
      </c>
    </row>
    <row r="40" spans="1:113" x14ac:dyDescent="0.25">
      <c r="A40" s="130">
        <v>34</v>
      </c>
      <c r="B40" s="79" t="s">
        <v>282</v>
      </c>
      <c r="C40" s="131" t="s">
        <v>176</v>
      </c>
      <c r="D40" s="36">
        <f>'Nilai Rapor 1-5 (Puluhan)'!G40</f>
        <v>91</v>
      </c>
      <c r="E40" s="36">
        <f t="shared" si="0"/>
        <v>91</v>
      </c>
      <c r="F40" s="36">
        <f>'Nilai Rapor 1-5 (Puluhan)'!H40</f>
        <v>93</v>
      </c>
      <c r="G40" s="36">
        <f t="shared" si="1"/>
        <v>93</v>
      </c>
      <c r="H40" s="36">
        <f>'Nilai Rapor 1-5 (Puluhan)'!I40</f>
        <v>94</v>
      </c>
      <c r="I40" s="36">
        <f t="shared" si="2"/>
        <v>94</v>
      </c>
      <c r="J40" s="36">
        <f>'Nilai Rapor 1-5 (Puluhan)'!J40</f>
        <v>95</v>
      </c>
      <c r="K40" s="36">
        <f t="shared" si="3"/>
        <v>95</v>
      </c>
      <c r="L40" s="36">
        <f>'Nilai Rapor 1-5 (Puluhan)'!K40</f>
        <v>93</v>
      </c>
      <c r="M40" s="36">
        <f t="shared" si="4"/>
        <v>93</v>
      </c>
      <c r="N40" s="64">
        <f t="shared" si="5"/>
        <v>466</v>
      </c>
      <c r="O40" s="65">
        <f t="shared" si="56"/>
        <v>93.2</v>
      </c>
      <c r="P40" s="36">
        <f>'Nilai Rapor 1-5 (Puluhan)'!W40</f>
        <v>89</v>
      </c>
      <c r="Q40" s="44">
        <f t="shared" si="7"/>
        <v>89</v>
      </c>
      <c r="R40" s="36">
        <f>'Nilai Rapor 1-5 (Puluhan)'!X40</f>
        <v>92</v>
      </c>
      <c r="S40" s="44">
        <f t="shared" si="8"/>
        <v>92</v>
      </c>
      <c r="T40" s="36">
        <f>'Nilai Rapor 1-5 (Puluhan)'!Y40</f>
        <v>93</v>
      </c>
      <c r="U40" s="44">
        <f t="shared" si="9"/>
        <v>93</v>
      </c>
      <c r="V40" s="36">
        <f>'Nilai Rapor 1-5 (Puluhan)'!Z40</f>
        <v>94</v>
      </c>
      <c r="W40" s="44">
        <f t="shared" si="10"/>
        <v>94</v>
      </c>
      <c r="X40" s="36">
        <f>'Nilai Rapor 1-5 (Puluhan)'!AA40</f>
        <v>92</v>
      </c>
      <c r="Y40" s="44">
        <f t="shared" si="11"/>
        <v>92</v>
      </c>
      <c r="Z40" s="64">
        <f t="shared" si="12"/>
        <v>460</v>
      </c>
      <c r="AA40" s="65">
        <f t="shared" si="57"/>
        <v>92</v>
      </c>
      <c r="AB40" s="36">
        <f>'Nilai Rapor 1-5 (Puluhan)'!AE40</f>
        <v>85</v>
      </c>
      <c r="AC40" s="44">
        <f t="shared" si="14"/>
        <v>85</v>
      </c>
      <c r="AD40" s="36">
        <f>'Nilai Rapor 1-5 (Puluhan)'!AF40</f>
        <v>83</v>
      </c>
      <c r="AE40" s="44">
        <f t="shared" si="15"/>
        <v>83</v>
      </c>
      <c r="AF40" s="36">
        <f>'Nilai Rapor 1-5 (Puluhan)'!AG40</f>
        <v>75</v>
      </c>
      <c r="AG40" s="44">
        <f t="shared" si="16"/>
        <v>75</v>
      </c>
      <c r="AH40" s="36">
        <f>'Nilai Rapor 1-5 (Puluhan)'!AH40</f>
        <v>79</v>
      </c>
      <c r="AI40" s="44">
        <f t="shared" si="17"/>
        <v>79</v>
      </c>
      <c r="AJ40" s="36">
        <f>'Nilai Rapor 1-5 (Puluhan)'!AI40</f>
        <v>79</v>
      </c>
      <c r="AK40" s="44">
        <f t="shared" si="18"/>
        <v>79</v>
      </c>
      <c r="AL40" s="64">
        <f t="shared" si="19"/>
        <v>401</v>
      </c>
      <c r="AM40" s="65">
        <f t="shared" si="58"/>
        <v>80.2</v>
      </c>
      <c r="AN40" s="36">
        <f>'Nilai Rapor 1-5 (Puluhan)'!AM40</f>
        <v>78</v>
      </c>
      <c r="AO40" s="44">
        <f t="shared" si="21"/>
        <v>78</v>
      </c>
      <c r="AP40" s="36">
        <f>'Nilai Rapor 1-5 (Puluhan)'!AN40</f>
        <v>74</v>
      </c>
      <c r="AQ40" s="44">
        <f t="shared" si="22"/>
        <v>74</v>
      </c>
      <c r="AR40" s="36">
        <f>'Nilai Rapor 1-5 (Puluhan)'!AO40</f>
        <v>81</v>
      </c>
      <c r="AS40" s="44">
        <f t="shared" si="23"/>
        <v>81</v>
      </c>
      <c r="AT40" s="36">
        <f>'Nilai Rapor 1-5 (Puluhan)'!AP40</f>
        <v>82</v>
      </c>
      <c r="AU40" s="44">
        <f t="shared" si="24"/>
        <v>82</v>
      </c>
      <c r="AV40" s="36">
        <f>'Nilai Rapor 1-5 (Puluhan)'!AQ40</f>
        <v>79</v>
      </c>
      <c r="AW40" s="44">
        <f t="shared" si="25"/>
        <v>79</v>
      </c>
      <c r="AX40" s="64">
        <f t="shared" si="26"/>
        <v>394</v>
      </c>
      <c r="AY40" s="65">
        <f t="shared" si="59"/>
        <v>78.8</v>
      </c>
      <c r="AZ40" s="36">
        <f>'Nilai Rapor 1-5 (Puluhan)'!AU40</f>
        <v>81</v>
      </c>
      <c r="BA40" s="44">
        <f t="shared" si="28"/>
        <v>81</v>
      </c>
      <c r="BB40" s="36">
        <f>'Nilai Rapor 1-5 (Puluhan)'!AV40</f>
        <v>79</v>
      </c>
      <c r="BC40" s="44">
        <f t="shared" si="29"/>
        <v>79</v>
      </c>
      <c r="BD40" s="36">
        <f>'Nilai Rapor 1-5 (Puluhan)'!AW40</f>
        <v>83</v>
      </c>
      <c r="BE40" s="44">
        <f t="shared" si="30"/>
        <v>83</v>
      </c>
      <c r="BF40" s="36">
        <f>'Nilai Rapor 1-5 (Puluhan)'!AX40</f>
        <v>82</v>
      </c>
      <c r="BG40" s="44">
        <f t="shared" si="31"/>
        <v>82</v>
      </c>
      <c r="BH40" s="36">
        <f>'Nilai Rapor 1-5 (Puluhan)'!AY40</f>
        <v>80</v>
      </c>
      <c r="BI40" s="44">
        <f t="shared" si="32"/>
        <v>80</v>
      </c>
      <c r="BJ40" s="64">
        <f t="shared" si="33"/>
        <v>405</v>
      </c>
      <c r="BK40" s="65">
        <f t="shared" si="60"/>
        <v>81</v>
      </c>
      <c r="BL40" s="36">
        <f>'Nilai Rapor 1-5 (Puluhan)'!BC40</f>
        <v>77</v>
      </c>
      <c r="BM40" s="44">
        <f t="shared" si="35"/>
        <v>77</v>
      </c>
      <c r="BN40" s="36">
        <f>'Nilai Rapor 1-5 (Puluhan)'!BD40</f>
        <v>82</v>
      </c>
      <c r="BO40" s="44">
        <f t="shared" si="36"/>
        <v>82</v>
      </c>
      <c r="BP40" s="36">
        <f>'Nilai Rapor 1-5 (Puluhan)'!BE40</f>
        <v>85</v>
      </c>
      <c r="BQ40" s="44">
        <f t="shared" si="37"/>
        <v>85</v>
      </c>
      <c r="BR40" s="36">
        <f>'Nilai Rapor 1-5 (Puluhan)'!BF40</f>
        <v>84</v>
      </c>
      <c r="BS40" s="44">
        <f t="shared" si="38"/>
        <v>84</v>
      </c>
      <c r="BT40" s="36">
        <f>'Nilai Rapor 1-5 (Puluhan)'!BG40</f>
        <v>85</v>
      </c>
      <c r="BU40" s="44">
        <f t="shared" si="39"/>
        <v>85</v>
      </c>
      <c r="BV40" s="64">
        <f t="shared" si="40"/>
        <v>413</v>
      </c>
      <c r="BW40" s="65">
        <f t="shared" si="61"/>
        <v>82.6</v>
      </c>
      <c r="BX40" s="36">
        <f>'Nilai Rapor 1-5 (Puluhan)'!BK40</f>
        <v>75</v>
      </c>
      <c r="BY40" s="44">
        <f t="shared" si="42"/>
        <v>75</v>
      </c>
      <c r="BZ40" s="36">
        <f>'Nilai Rapor 1-5 (Puluhan)'!BL40</f>
        <v>77</v>
      </c>
      <c r="CA40" s="44">
        <f t="shared" si="43"/>
        <v>77</v>
      </c>
      <c r="CB40" s="36">
        <f>'Nilai Rapor 1-5 (Puluhan)'!BM40</f>
        <v>84</v>
      </c>
      <c r="CC40" s="44">
        <f t="shared" si="44"/>
        <v>84</v>
      </c>
      <c r="CD40" s="36">
        <f>'Nilai Rapor 1-5 (Puluhan)'!BN40</f>
        <v>84</v>
      </c>
      <c r="CE40" s="44">
        <f t="shared" si="45"/>
        <v>84</v>
      </c>
      <c r="CF40" s="36">
        <f>'Nilai Rapor 1-5 (Puluhan)'!BO40</f>
        <v>82</v>
      </c>
      <c r="CG40" s="44">
        <f t="shared" si="46"/>
        <v>82</v>
      </c>
      <c r="CH40" s="64">
        <f t="shared" si="47"/>
        <v>402</v>
      </c>
      <c r="CI40" s="64">
        <f t="shared" si="62"/>
        <v>80.400000000000006</v>
      </c>
      <c r="CJ40" s="59"/>
      <c r="CK40" s="36">
        <f>'Nilai Rapor 1-5 (Puluhan)'!EG40</f>
        <v>90.5</v>
      </c>
      <c r="CL40" s="44">
        <f t="shared" si="49"/>
        <v>90.5</v>
      </c>
      <c r="CM40" s="36">
        <f>'Nilai Rapor 1-5 (Puluhan)'!EH40</f>
        <v>92.25</v>
      </c>
      <c r="CN40" s="44">
        <f t="shared" si="50"/>
        <v>92.25</v>
      </c>
      <c r="CO40" s="36">
        <f>'Nilai Rapor 1-5 (Puluhan)'!EI40</f>
        <v>93.5</v>
      </c>
      <c r="CP40" s="44">
        <f t="shared" si="51"/>
        <v>93.5</v>
      </c>
      <c r="CQ40" s="36">
        <f>'Nilai Rapor 1-5 (Puluhan)'!EJ40</f>
        <v>91.25</v>
      </c>
      <c r="CR40" s="44">
        <f t="shared" si="52"/>
        <v>91.25</v>
      </c>
      <c r="CS40" s="36">
        <f>'Nilai Rapor 1-5 (Puluhan)'!EK40</f>
        <v>91</v>
      </c>
      <c r="CT40" s="44">
        <f t="shared" si="53"/>
        <v>91</v>
      </c>
      <c r="CU40" s="36">
        <f t="shared" si="54"/>
        <v>458.5</v>
      </c>
      <c r="CV40" s="36">
        <f t="shared" si="63"/>
        <v>91.7</v>
      </c>
      <c r="CW40" s="59"/>
      <c r="CX40" s="45">
        <f t="shared" si="64"/>
        <v>82.214285714285708</v>
      </c>
      <c r="CY40" s="45">
        <f t="shared" si="65"/>
        <v>82.214285714285708</v>
      </c>
      <c r="CZ40" s="45">
        <f t="shared" si="66"/>
        <v>82.75</v>
      </c>
      <c r="DA40" s="45">
        <f t="shared" si="67"/>
        <v>82.75</v>
      </c>
      <c r="DB40" s="45">
        <f t="shared" si="68"/>
        <v>84.928571428571431</v>
      </c>
      <c r="DC40" s="45">
        <f t="shared" si="69"/>
        <v>84.928571428571431</v>
      </c>
      <c r="DD40" s="45">
        <f t="shared" si="70"/>
        <v>85.178571428571431</v>
      </c>
      <c r="DE40" s="45">
        <f t="shared" si="71"/>
        <v>85.178571428571431</v>
      </c>
      <c r="DF40" s="45">
        <f t="shared" si="72"/>
        <v>84</v>
      </c>
      <c r="DG40" s="45">
        <f t="shared" si="73"/>
        <v>84</v>
      </c>
      <c r="DH40" s="45">
        <f t="shared" si="74"/>
        <v>83.814285714285703</v>
      </c>
      <c r="DI40" s="47">
        <f t="shared" si="75"/>
        <v>11</v>
      </c>
    </row>
    <row r="41" spans="1:113" x14ac:dyDescent="0.25">
      <c r="A41" s="130">
        <v>35</v>
      </c>
      <c r="B41" s="79" t="s">
        <v>283</v>
      </c>
      <c r="C41" s="131" t="s">
        <v>177</v>
      </c>
      <c r="D41" s="36">
        <f>'Nilai Rapor 1-5 (Puluhan)'!G41</f>
        <v>92</v>
      </c>
      <c r="E41" s="36">
        <f t="shared" si="0"/>
        <v>92</v>
      </c>
      <c r="F41" s="36">
        <f>'Nilai Rapor 1-5 (Puluhan)'!H41</f>
        <v>93</v>
      </c>
      <c r="G41" s="36">
        <f t="shared" si="1"/>
        <v>93</v>
      </c>
      <c r="H41" s="36">
        <f>'Nilai Rapor 1-5 (Puluhan)'!I41</f>
        <v>94</v>
      </c>
      <c r="I41" s="36">
        <f t="shared" si="2"/>
        <v>94</v>
      </c>
      <c r="J41" s="36">
        <f>'Nilai Rapor 1-5 (Puluhan)'!J41</f>
        <v>95</v>
      </c>
      <c r="K41" s="36">
        <f t="shared" si="3"/>
        <v>95</v>
      </c>
      <c r="L41" s="36">
        <f>'Nilai Rapor 1-5 (Puluhan)'!K41</f>
        <v>94</v>
      </c>
      <c r="M41" s="36">
        <f t="shared" si="4"/>
        <v>94</v>
      </c>
      <c r="N41" s="64">
        <f t="shared" si="5"/>
        <v>468</v>
      </c>
      <c r="O41" s="65">
        <f t="shared" si="56"/>
        <v>93.6</v>
      </c>
      <c r="P41" s="36">
        <f>'Nilai Rapor 1-5 (Puluhan)'!W41</f>
        <v>93</v>
      </c>
      <c r="Q41" s="44">
        <f t="shared" si="7"/>
        <v>93</v>
      </c>
      <c r="R41" s="36">
        <f>'Nilai Rapor 1-5 (Puluhan)'!X41</f>
        <v>91</v>
      </c>
      <c r="S41" s="44">
        <f t="shared" si="8"/>
        <v>91</v>
      </c>
      <c r="T41" s="36">
        <f>'Nilai Rapor 1-5 (Puluhan)'!Y41</f>
        <v>93</v>
      </c>
      <c r="U41" s="44">
        <f t="shared" si="9"/>
        <v>93</v>
      </c>
      <c r="V41" s="36">
        <f>'Nilai Rapor 1-5 (Puluhan)'!Z41</f>
        <v>95</v>
      </c>
      <c r="W41" s="44">
        <f t="shared" si="10"/>
        <v>95</v>
      </c>
      <c r="X41" s="36">
        <f>'Nilai Rapor 1-5 (Puluhan)'!AA41</f>
        <v>92</v>
      </c>
      <c r="Y41" s="44">
        <f t="shared" si="11"/>
        <v>92</v>
      </c>
      <c r="Z41" s="64">
        <f t="shared" si="12"/>
        <v>464</v>
      </c>
      <c r="AA41" s="65">
        <f t="shared" si="57"/>
        <v>92.8</v>
      </c>
      <c r="AB41" s="36">
        <f>'Nilai Rapor 1-5 (Puluhan)'!AE41</f>
        <v>89</v>
      </c>
      <c r="AC41" s="44">
        <f t="shared" si="14"/>
        <v>89</v>
      </c>
      <c r="AD41" s="36">
        <f>'Nilai Rapor 1-5 (Puluhan)'!AF41</f>
        <v>90</v>
      </c>
      <c r="AE41" s="44">
        <f t="shared" si="15"/>
        <v>90</v>
      </c>
      <c r="AF41" s="36">
        <f>'Nilai Rapor 1-5 (Puluhan)'!AG41</f>
        <v>80</v>
      </c>
      <c r="AG41" s="44">
        <f t="shared" si="16"/>
        <v>80</v>
      </c>
      <c r="AH41" s="36">
        <f>'Nilai Rapor 1-5 (Puluhan)'!AH41</f>
        <v>78</v>
      </c>
      <c r="AI41" s="44">
        <f t="shared" si="17"/>
        <v>78</v>
      </c>
      <c r="AJ41" s="36">
        <f>'Nilai Rapor 1-5 (Puluhan)'!AI41</f>
        <v>83</v>
      </c>
      <c r="AK41" s="44">
        <f t="shared" si="18"/>
        <v>83</v>
      </c>
      <c r="AL41" s="64">
        <f t="shared" si="19"/>
        <v>420</v>
      </c>
      <c r="AM41" s="65">
        <f t="shared" si="58"/>
        <v>84</v>
      </c>
      <c r="AN41" s="36">
        <f>'Nilai Rapor 1-5 (Puluhan)'!AM41</f>
        <v>88</v>
      </c>
      <c r="AO41" s="44">
        <f t="shared" si="21"/>
        <v>88</v>
      </c>
      <c r="AP41" s="36">
        <f>'Nilai Rapor 1-5 (Puluhan)'!AN41</f>
        <v>86</v>
      </c>
      <c r="AQ41" s="44">
        <f t="shared" si="22"/>
        <v>86</v>
      </c>
      <c r="AR41" s="36">
        <f>'Nilai Rapor 1-5 (Puluhan)'!AO41</f>
        <v>82</v>
      </c>
      <c r="AS41" s="44">
        <f t="shared" si="23"/>
        <v>82</v>
      </c>
      <c r="AT41" s="36">
        <f>'Nilai Rapor 1-5 (Puluhan)'!AP41</f>
        <v>82</v>
      </c>
      <c r="AU41" s="44">
        <f t="shared" si="24"/>
        <v>82</v>
      </c>
      <c r="AV41" s="36">
        <f>'Nilai Rapor 1-5 (Puluhan)'!AQ41</f>
        <v>78</v>
      </c>
      <c r="AW41" s="44">
        <f t="shared" si="25"/>
        <v>78</v>
      </c>
      <c r="AX41" s="64">
        <f t="shared" si="26"/>
        <v>416</v>
      </c>
      <c r="AY41" s="65">
        <f t="shared" si="59"/>
        <v>83.2</v>
      </c>
      <c r="AZ41" s="36">
        <f>'Nilai Rapor 1-5 (Puluhan)'!AU41</f>
        <v>89</v>
      </c>
      <c r="BA41" s="44">
        <f t="shared" si="28"/>
        <v>89</v>
      </c>
      <c r="BB41" s="36">
        <f>'Nilai Rapor 1-5 (Puluhan)'!AV41</f>
        <v>87</v>
      </c>
      <c r="BC41" s="44">
        <f t="shared" si="29"/>
        <v>87</v>
      </c>
      <c r="BD41" s="36">
        <f>'Nilai Rapor 1-5 (Puluhan)'!AW41</f>
        <v>80</v>
      </c>
      <c r="BE41" s="44">
        <f t="shared" si="30"/>
        <v>80</v>
      </c>
      <c r="BF41" s="36">
        <f>'Nilai Rapor 1-5 (Puluhan)'!AX41</f>
        <v>85</v>
      </c>
      <c r="BG41" s="44">
        <f t="shared" si="31"/>
        <v>85</v>
      </c>
      <c r="BH41" s="36">
        <f>'Nilai Rapor 1-5 (Puluhan)'!AY41</f>
        <v>78</v>
      </c>
      <c r="BI41" s="44">
        <f t="shared" si="32"/>
        <v>78</v>
      </c>
      <c r="BJ41" s="64">
        <f t="shared" si="33"/>
        <v>419</v>
      </c>
      <c r="BK41" s="65">
        <f t="shared" si="60"/>
        <v>83.8</v>
      </c>
      <c r="BL41" s="36">
        <f>'Nilai Rapor 1-5 (Puluhan)'!BC41</f>
        <v>89</v>
      </c>
      <c r="BM41" s="44">
        <f t="shared" si="35"/>
        <v>89</v>
      </c>
      <c r="BN41" s="36">
        <f>'Nilai Rapor 1-5 (Puluhan)'!BD41</f>
        <v>90</v>
      </c>
      <c r="BO41" s="44">
        <f t="shared" si="36"/>
        <v>90</v>
      </c>
      <c r="BP41" s="36">
        <f>'Nilai Rapor 1-5 (Puluhan)'!BE41</f>
        <v>87</v>
      </c>
      <c r="BQ41" s="44">
        <f t="shared" si="37"/>
        <v>87</v>
      </c>
      <c r="BR41" s="36">
        <f>'Nilai Rapor 1-5 (Puluhan)'!BF41</f>
        <v>85</v>
      </c>
      <c r="BS41" s="44">
        <f t="shared" si="38"/>
        <v>85</v>
      </c>
      <c r="BT41" s="36">
        <f>'Nilai Rapor 1-5 (Puluhan)'!BG41</f>
        <v>82</v>
      </c>
      <c r="BU41" s="44">
        <f t="shared" si="39"/>
        <v>82</v>
      </c>
      <c r="BV41" s="64">
        <f t="shared" si="40"/>
        <v>433</v>
      </c>
      <c r="BW41" s="65">
        <f t="shared" si="61"/>
        <v>86.6</v>
      </c>
      <c r="BX41" s="36">
        <f>'Nilai Rapor 1-5 (Puluhan)'!BK41</f>
        <v>89</v>
      </c>
      <c r="BY41" s="44">
        <f t="shared" si="42"/>
        <v>89</v>
      </c>
      <c r="BZ41" s="36">
        <f>'Nilai Rapor 1-5 (Puluhan)'!BL41</f>
        <v>88</v>
      </c>
      <c r="CA41" s="44">
        <f t="shared" si="43"/>
        <v>88</v>
      </c>
      <c r="CB41" s="36">
        <f>'Nilai Rapor 1-5 (Puluhan)'!BM41</f>
        <v>85</v>
      </c>
      <c r="CC41" s="44">
        <f t="shared" si="44"/>
        <v>85</v>
      </c>
      <c r="CD41" s="36">
        <f>'Nilai Rapor 1-5 (Puluhan)'!BN41</f>
        <v>82</v>
      </c>
      <c r="CE41" s="44">
        <f t="shared" si="45"/>
        <v>82</v>
      </c>
      <c r="CF41" s="36">
        <f>'Nilai Rapor 1-5 (Puluhan)'!BO41</f>
        <v>79</v>
      </c>
      <c r="CG41" s="44">
        <f t="shared" si="46"/>
        <v>79</v>
      </c>
      <c r="CH41" s="64">
        <f t="shared" si="47"/>
        <v>423</v>
      </c>
      <c r="CI41" s="64">
        <f t="shared" si="62"/>
        <v>84.6</v>
      </c>
      <c r="CJ41" s="59"/>
      <c r="CK41" s="36">
        <f>'Nilai Rapor 1-5 (Puluhan)'!EG41</f>
        <v>92.25</v>
      </c>
      <c r="CL41" s="44">
        <f t="shared" si="49"/>
        <v>92.25</v>
      </c>
      <c r="CM41" s="36">
        <f>'Nilai Rapor 1-5 (Puluhan)'!EH41</f>
        <v>92.5</v>
      </c>
      <c r="CN41" s="44">
        <f t="shared" si="50"/>
        <v>92.5</v>
      </c>
      <c r="CO41" s="36">
        <f>'Nilai Rapor 1-5 (Puluhan)'!EI41</f>
        <v>93</v>
      </c>
      <c r="CP41" s="44">
        <f t="shared" si="51"/>
        <v>93</v>
      </c>
      <c r="CQ41" s="36">
        <f>'Nilai Rapor 1-5 (Puluhan)'!EJ41</f>
        <v>93.5</v>
      </c>
      <c r="CR41" s="44">
        <f t="shared" si="52"/>
        <v>93.5</v>
      </c>
      <c r="CS41" s="36">
        <f>'Nilai Rapor 1-5 (Puluhan)'!EK41</f>
        <v>93.5</v>
      </c>
      <c r="CT41" s="44">
        <f t="shared" si="53"/>
        <v>93.5</v>
      </c>
      <c r="CU41" s="36">
        <f t="shared" si="54"/>
        <v>464.75</v>
      </c>
      <c r="CV41" s="36">
        <f t="shared" si="63"/>
        <v>92.95</v>
      </c>
      <c r="CW41" s="59"/>
      <c r="CX41" s="45">
        <f t="shared" si="64"/>
        <v>89.892857142857139</v>
      </c>
      <c r="CY41" s="45">
        <f t="shared" si="65"/>
        <v>89.892857142857139</v>
      </c>
      <c r="CZ41" s="45">
        <f t="shared" si="66"/>
        <v>89.214285714285708</v>
      </c>
      <c r="DA41" s="45">
        <f t="shared" si="67"/>
        <v>89.214285714285708</v>
      </c>
      <c r="DB41" s="45">
        <f t="shared" si="68"/>
        <v>85.714285714285708</v>
      </c>
      <c r="DC41" s="45">
        <f t="shared" si="69"/>
        <v>85.714285714285708</v>
      </c>
      <c r="DD41" s="45">
        <f t="shared" si="70"/>
        <v>85.785714285714292</v>
      </c>
      <c r="DE41" s="45">
        <f t="shared" si="71"/>
        <v>85.785714285714292</v>
      </c>
      <c r="DF41" s="45">
        <f t="shared" si="72"/>
        <v>83.642857142857139</v>
      </c>
      <c r="DG41" s="45">
        <f t="shared" si="73"/>
        <v>83.642857142857139</v>
      </c>
      <c r="DH41" s="45">
        <f t="shared" si="74"/>
        <v>86.850000000000009</v>
      </c>
      <c r="DI41" s="47">
        <f t="shared" si="75"/>
        <v>8</v>
      </c>
    </row>
    <row r="42" spans="1:113" x14ac:dyDescent="0.25">
      <c r="A42" s="130">
        <v>36</v>
      </c>
      <c r="B42" s="79" t="s">
        <v>284</v>
      </c>
      <c r="C42" s="131" t="s">
        <v>178</v>
      </c>
      <c r="D42" s="36">
        <f>'Nilai Rapor 1-5 (Puluhan)'!G42</f>
        <v>83</v>
      </c>
      <c r="E42" s="36">
        <f t="shared" si="0"/>
        <v>83</v>
      </c>
      <c r="F42" s="36">
        <f>'Nilai Rapor 1-5 (Puluhan)'!H42</f>
        <v>93</v>
      </c>
      <c r="G42" s="36">
        <f t="shared" si="1"/>
        <v>93</v>
      </c>
      <c r="H42" s="36">
        <f>'Nilai Rapor 1-5 (Puluhan)'!I42</f>
        <v>77</v>
      </c>
      <c r="I42" s="36">
        <f t="shared" si="2"/>
        <v>77</v>
      </c>
      <c r="J42" s="36">
        <f>'Nilai Rapor 1-5 (Puluhan)'!J42</f>
        <v>77</v>
      </c>
      <c r="K42" s="36">
        <f t="shared" si="3"/>
        <v>77</v>
      </c>
      <c r="L42" s="36">
        <f>'Nilai Rapor 1-5 (Puluhan)'!K42</f>
        <v>76</v>
      </c>
      <c r="M42" s="36">
        <f t="shared" si="4"/>
        <v>76</v>
      </c>
      <c r="N42" s="64">
        <f t="shared" si="5"/>
        <v>406</v>
      </c>
      <c r="O42" s="65">
        <f t="shared" si="56"/>
        <v>81.2</v>
      </c>
      <c r="P42" s="36">
        <f>'Nilai Rapor 1-5 (Puluhan)'!W42</f>
        <v>74</v>
      </c>
      <c r="Q42" s="44">
        <f t="shared" si="7"/>
        <v>74</v>
      </c>
      <c r="R42" s="36">
        <f>'Nilai Rapor 1-5 (Puluhan)'!X42</f>
        <v>74</v>
      </c>
      <c r="S42" s="44">
        <f t="shared" si="8"/>
        <v>74</v>
      </c>
      <c r="T42" s="36">
        <f>'Nilai Rapor 1-5 (Puluhan)'!Y42</f>
        <v>77</v>
      </c>
      <c r="U42" s="44">
        <f t="shared" si="9"/>
        <v>77</v>
      </c>
      <c r="V42" s="36">
        <f>'Nilai Rapor 1-5 (Puluhan)'!Z42</f>
        <v>79</v>
      </c>
      <c r="W42" s="44">
        <f t="shared" si="10"/>
        <v>79</v>
      </c>
      <c r="X42" s="36">
        <f>'Nilai Rapor 1-5 (Puluhan)'!AA42</f>
        <v>81</v>
      </c>
      <c r="Y42" s="44">
        <f t="shared" si="11"/>
        <v>81</v>
      </c>
      <c r="Z42" s="64">
        <f t="shared" si="12"/>
        <v>385</v>
      </c>
      <c r="AA42" s="65">
        <f t="shared" si="57"/>
        <v>77</v>
      </c>
      <c r="AB42" s="36">
        <f>'Nilai Rapor 1-5 (Puluhan)'!AE42</f>
        <v>78</v>
      </c>
      <c r="AC42" s="44">
        <f t="shared" si="14"/>
        <v>78</v>
      </c>
      <c r="AD42" s="36">
        <f>'Nilai Rapor 1-5 (Puluhan)'!AF42</f>
        <v>78</v>
      </c>
      <c r="AE42" s="44">
        <f t="shared" si="15"/>
        <v>78</v>
      </c>
      <c r="AF42" s="36">
        <f>'Nilai Rapor 1-5 (Puluhan)'!AG42</f>
        <v>75</v>
      </c>
      <c r="AG42" s="44">
        <f t="shared" si="16"/>
        <v>75</v>
      </c>
      <c r="AH42" s="36">
        <f>'Nilai Rapor 1-5 (Puluhan)'!AH42</f>
        <v>75</v>
      </c>
      <c r="AI42" s="44">
        <f t="shared" si="17"/>
        <v>75</v>
      </c>
      <c r="AJ42" s="36">
        <f>'Nilai Rapor 1-5 (Puluhan)'!AI42</f>
        <v>76</v>
      </c>
      <c r="AK42" s="44">
        <f t="shared" si="18"/>
        <v>76</v>
      </c>
      <c r="AL42" s="64">
        <f t="shared" si="19"/>
        <v>382</v>
      </c>
      <c r="AM42" s="65">
        <f t="shared" si="58"/>
        <v>76.400000000000006</v>
      </c>
      <c r="AN42" s="36">
        <f>'Nilai Rapor 1-5 (Puluhan)'!AM42</f>
        <v>74</v>
      </c>
      <c r="AO42" s="44">
        <f t="shared" si="21"/>
        <v>74</v>
      </c>
      <c r="AP42" s="36">
        <f>'Nilai Rapor 1-5 (Puluhan)'!AN42</f>
        <v>74</v>
      </c>
      <c r="AQ42" s="44">
        <f t="shared" si="22"/>
        <v>74</v>
      </c>
      <c r="AR42" s="36">
        <f>'Nilai Rapor 1-5 (Puluhan)'!AO42</f>
        <v>79</v>
      </c>
      <c r="AS42" s="44">
        <f t="shared" si="23"/>
        <v>79</v>
      </c>
      <c r="AT42" s="36">
        <f>'Nilai Rapor 1-5 (Puluhan)'!AP42</f>
        <v>80</v>
      </c>
      <c r="AU42" s="44">
        <f t="shared" si="24"/>
        <v>80</v>
      </c>
      <c r="AV42" s="36">
        <f>'Nilai Rapor 1-5 (Puluhan)'!AQ42</f>
        <v>76</v>
      </c>
      <c r="AW42" s="44">
        <f t="shared" si="25"/>
        <v>76</v>
      </c>
      <c r="AX42" s="64">
        <f t="shared" si="26"/>
        <v>383</v>
      </c>
      <c r="AY42" s="65">
        <f t="shared" si="59"/>
        <v>76.599999999999994</v>
      </c>
      <c r="AZ42" s="36">
        <f>'Nilai Rapor 1-5 (Puluhan)'!AU42</f>
        <v>74</v>
      </c>
      <c r="BA42" s="44">
        <f t="shared" si="28"/>
        <v>74</v>
      </c>
      <c r="BB42" s="36">
        <f>'Nilai Rapor 1-5 (Puluhan)'!AV42</f>
        <v>76</v>
      </c>
      <c r="BC42" s="44">
        <f t="shared" si="29"/>
        <v>76</v>
      </c>
      <c r="BD42" s="36">
        <f>'Nilai Rapor 1-5 (Puluhan)'!AW42</f>
        <v>76</v>
      </c>
      <c r="BE42" s="44">
        <f t="shared" si="30"/>
        <v>76</v>
      </c>
      <c r="BF42" s="36">
        <f>'Nilai Rapor 1-5 (Puluhan)'!AX42</f>
        <v>79</v>
      </c>
      <c r="BG42" s="44">
        <f t="shared" si="31"/>
        <v>79</v>
      </c>
      <c r="BH42" s="36">
        <f>'Nilai Rapor 1-5 (Puluhan)'!AY42</f>
        <v>76</v>
      </c>
      <c r="BI42" s="44">
        <f t="shared" si="32"/>
        <v>76</v>
      </c>
      <c r="BJ42" s="64">
        <f t="shared" si="33"/>
        <v>381</v>
      </c>
      <c r="BK42" s="65">
        <f t="shared" si="60"/>
        <v>76.2</v>
      </c>
      <c r="BL42" s="36">
        <f>'Nilai Rapor 1-5 (Puluhan)'!BC42</f>
        <v>74</v>
      </c>
      <c r="BM42" s="44">
        <f t="shared" si="35"/>
        <v>74</v>
      </c>
      <c r="BN42" s="36">
        <f>'Nilai Rapor 1-5 (Puluhan)'!BD42</f>
        <v>79</v>
      </c>
      <c r="BO42" s="44">
        <f t="shared" si="36"/>
        <v>79</v>
      </c>
      <c r="BP42" s="36">
        <f>'Nilai Rapor 1-5 (Puluhan)'!BE42</f>
        <v>79</v>
      </c>
      <c r="BQ42" s="44">
        <f t="shared" si="37"/>
        <v>79</v>
      </c>
      <c r="BR42" s="36">
        <f>'Nilai Rapor 1-5 (Puluhan)'!BF42</f>
        <v>78</v>
      </c>
      <c r="BS42" s="44">
        <f t="shared" si="38"/>
        <v>78</v>
      </c>
      <c r="BT42" s="36">
        <f>'Nilai Rapor 1-5 (Puluhan)'!BG42</f>
        <v>76</v>
      </c>
      <c r="BU42" s="44">
        <f t="shared" si="39"/>
        <v>76</v>
      </c>
      <c r="BV42" s="64">
        <f t="shared" si="40"/>
        <v>386</v>
      </c>
      <c r="BW42" s="65">
        <f t="shared" si="61"/>
        <v>77.2</v>
      </c>
      <c r="BX42" s="36">
        <f>'Nilai Rapor 1-5 (Puluhan)'!BK42</f>
        <v>74</v>
      </c>
      <c r="BY42" s="44">
        <f t="shared" si="42"/>
        <v>74</v>
      </c>
      <c r="BZ42" s="36">
        <f>'Nilai Rapor 1-5 (Puluhan)'!BL42</f>
        <v>74</v>
      </c>
      <c r="CA42" s="44">
        <f t="shared" si="43"/>
        <v>74</v>
      </c>
      <c r="CB42" s="36">
        <f>'Nilai Rapor 1-5 (Puluhan)'!BM42</f>
        <v>78</v>
      </c>
      <c r="CC42" s="44">
        <f t="shared" si="44"/>
        <v>78</v>
      </c>
      <c r="CD42" s="36">
        <f>'Nilai Rapor 1-5 (Puluhan)'!BN42</f>
        <v>78</v>
      </c>
      <c r="CE42" s="44">
        <f t="shared" si="45"/>
        <v>78</v>
      </c>
      <c r="CF42" s="36">
        <f>'Nilai Rapor 1-5 (Puluhan)'!BO42</f>
        <v>76</v>
      </c>
      <c r="CG42" s="44">
        <f t="shared" si="46"/>
        <v>76</v>
      </c>
      <c r="CH42" s="64">
        <f t="shared" si="47"/>
        <v>380</v>
      </c>
      <c r="CI42" s="64">
        <f t="shared" si="62"/>
        <v>76</v>
      </c>
      <c r="CJ42" s="59"/>
      <c r="CK42" s="36">
        <f>'Nilai Rapor 1-5 (Puluhan)'!EG42</f>
        <v>78</v>
      </c>
      <c r="CL42" s="44">
        <f t="shared" si="49"/>
        <v>78</v>
      </c>
      <c r="CM42" s="36">
        <f>'Nilai Rapor 1-5 (Puluhan)'!EH42</f>
        <v>79.75</v>
      </c>
      <c r="CN42" s="44">
        <f t="shared" si="50"/>
        <v>79.75</v>
      </c>
      <c r="CO42" s="36">
        <f>'Nilai Rapor 1-5 (Puluhan)'!EI42</f>
        <v>77.25</v>
      </c>
      <c r="CP42" s="44">
        <f t="shared" si="51"/>
        <v>77.25</v>
      </c>
      <c r="CQ42" s="36">
        <f>'Nilai Rapor 1-5 (Puluhan)'!EJ42</f>
        <v>76</v>
      </c>
      <c r="CR42" s="44">
        <f t="shared" si="52"/>
        <v>76</v>
      </c>
      <c r="CS42" s="36">
        <f>'Nilai Rapor 1-5 (Puluhan)'!EK42</f>
        <v>77.25</v>
      </c>
      <c r="CT42" s="44">
        <f t="shared" si="53"/>
        <v>77.25</v>
      </c>
      <c r="CU42" s="36">
        <f t="shared" si="54"/>
        <v>388.25</v>
      </c>
      <c r="CV42" s="36">
        <f t="shared" si="63"/>
        <v>77.650000000000006</v>
      </c>
      <c r="CW42" s="59"/>
      <c r="CX42" s="45">
        <f t="shared" si="64"/>
        <v>75.142857142857139</v>
      </c>
      <c r="CY42" s="45">
        <f t="shared" si="65"/>
        <v>75.142857142857139</v>
      </c>
      <c r="CZ42" s="45">
        <f t="shared" si="66"/>
        <v>76.392857142857139</v>
      </c>
      <c r="DA42" s="45">
        <f t="shared" si="67"/>
        <v>76.392857142857139</v>
      </c>
      <c r="DB42" s="45">
        <f t="shared" si="68"/>
        <v>77.321428571428569</v>
      </c>
      <c r="DC42" s="45">
        <f t="shared" si="69"/>
        <v>77.321428571428569</v>
      </c>
      <c r="DD42" s="45">
        <f t="shared" si="70"/>
        <v>77.857142857142861</v>
      </c>
      <c r="DE42" s="45">
        <f t="shared" si="71"/>
        <v>77.857142857142861</v>
      </c>
      <c r="DF42" s="45">
        <f t="shared" si="72"/>
        <v>76.892857142857139</v>
      </c>
      <c r="DG42" s="45">
        <f t="shared" si="73"/>
        <v>76.892857142857139</v>
      </c>
      <c r="DH42" s="45">
        <f t="shared" si="74"/>
        <v>76.721428571428561</v>
      </c>
      <c r="DI42" s="47">
        <f t="shared" si="75"/>
        <v>45</v>
      </c>
    </row>
    <row r="43" spans="1:113" x14ac:dyDescent="0.25">
      <c r="A43" s="130">
        <v>37</v>
      </c>
      <c r="B43" s="79" t="s">
        <v>285</v>
      </c>
      <c r="C43" s="131" t="s">
        <v>179</v>
      </c>
      <c r="D43" s="36">
        <f>'Nilai Rapor 1-5 (Puluhan)'!G43</f>
        <v>89</v>
      </c>
      <c r="E43" s="36">
        <f t="shared" si="0"/>
        <v>89</v>
      </c>
      <c r="F43" s="36">
        <f>'Nilai Rapor 1-5 (Puluhan)'!H43</f>
        <v>93</v>
      </c>
      <c r="G43" s="36">
        <f t="shared" si="1"/>
        <v>93</v>
      </c>
      <c r="H43" s="36">
        <f>'Nilai Rapor 1-5 (Puluhan)'!I43</f>
        <v>91</v>
      </c>
      <c r="I43" s="36">
        <f t="shared" si="2"/>
        <v>91</v>
      </c>
      <c r="J43" s="36">
        <f>'Nilai Rapor 1-5 (Puluhan)'!J43</f>
        <v>94</v>
      </c>
      <c r="K43" s="36">
        <f t="shared" si="3"/>
        <v>94</v>
      </c>
      <c r="L43" s="36">
        <f>'Nilai Rapor 1-5 (Puluhan)'!K43</f>
        <v>91</v>
      </c>
      <c r="M43" s="36">
        <f t="shared" si="4"/>
        <v>91</v>
      </c>
      <c r="N43" s="64">
        <f t="shared" si="5"/>
        <v>458</v>
      </c>
      <c r="O43" s="65">
        <f t="shared" si="56"/>
        <v>91.6</v>
      </c>
      <c r="P43" s="36">
        <f>'Nilai Rapor 1-5 (Puluhan)'!W43</f>
        <v>88</v>
      </c>
      <c r="Q43" s="44">
        <f t="shared" si="7"/>
        <v>88</v>
      </c>
      <c r="R43" s="36">
        <f>'Nilai Rapor 1-5 (Puluhan)'!X43</f>
        <v>90</v>
      </c>
      <c r="S43" s="44">
        <f t="shared" si="8"/>
        <v>90</v>
      </c>
      <c r="T43" s="36">
        <f>'Nilai Rapor 1-5 (Puluhan)'!Y43</f>
        <v>91</v>
      </c>
      <c r="U43" s="44">
        <f t="shared" si="9"/>
        <v>91</v>
      </c>
      <c r="V43" s="36">
        <f>'Nilai Rapor 1-5 (Puluhan)'!Z43</f>
        <v>93</v>
      </c>
      <c r="W43" s="44">
        <f t="shared" si="10"/>
        <v>93</v>
      </c>
      <c r="X43" s="36">
        <f>'Nilai Rapor 1-5 (Puluhan)'!AA43</f>
        <v>91</v>
      </c>
      <c r="Y43" s="44">
        <f t="shared" si="11"/>
        <v>91</v>
      </c>
      <c r="Z43" s="64">
        <f t="shared" si="12"/>
        <v>453</v>
      </c>
      <c r="AA43" s="65">
        <f t="shared" si="57"/>
        <v>90.6</v>
      </c>
      <c r="AB43" s="36">
        <f>'Nilai Rapor 1-5 (Puluhan)'!AE43</f>
        <v>83</v>
      </c>
      <c r="AC43" s="44">
        <f t="shared" si="14"/>
        <v>83</v>
      </c>
      <c r="AD43" s="36">
        <f>'Nilai Rapor 1-5 (Puluhan)'!AF43</f>
        <v>83</v>
      </c>
      <c r="AE43" s="44">
        <f t="shared" si="15"/>
        <v>83</v>
      </c>
      <c r="AF43" s="36">
        <f>'Nilai Rapor 1-5 (Puluhan)'!AG43</f>
        <v>75</v>
      </c>
      <c r="AG43" s="44">
        <f t="shared" si="16"/>
        <v>75</v>
      </c>
      <c r="AH43" s="36">
        <f>'Nilai Rapor 1-5 (Puluhan)'!AH43</f>
        <v>79</v>
      </c>
      <c r="AI43" s="44">
        <f t="shared" si="17"/>
        <v>79</v>
      </c>
      <c r="AJ43" s="36">
        <f>'Nilai Rapor 1-5 (Puluhan)'!AI43</f>
        <v>79</v>
      </c>
      <c r="AK43" s="44">
        <f t="shared" si="18"/>
        <v>79</v>
      </c>
      <c r="AL43" s="64">
        <f t="shared" si="19"/>
        <v>399</v>
      </c>
      <c r="AM43" s="65">
        <f t="shared" si="58"/>
        <v>79.8</v>
      </c>
      <c r="AN43" s="36">
        <f>'Nilai Rapor 1-5 (Puluhan)'!AM43</f>
        <v>75</v>
      </c>
      <c r="AO43" s="44">
        <f t="shared" si="21"/>
        <v>75</v>
      </c>
      <c r="AP43" s="36">
        <f>'Nilai Rapor 1-5 (Puluhan)'!AN43</f>
        <v>78</v>
      </c>
      <c r="AQ43" s="44">
        <f t="shared" si="22"/>
        <v>78</v>
      </c>
      <c r="AR43" s="36">
        <f>'Nilai Rapor 1-5 (Puluhan)'!AO43</f>
        <v>81</v>
      </c>
      <c r="AS43" s="44">
        <f t="shared" si="23"/>
        <v>81</v>
      </c>
      <c r="AT43" s="36">
        <f>'Nilai Rapor 1-5 (Puluhan)'!AP43</f>
        <v>80</v>
      </c>
      <c r="AU43" s="44">
        <f t="shared" si="24"/>
        <v>80</v>
      </c>
      <c r="AV43" s="36">
        <f>'Nilai Rapor 1-5 (Puluhan)'!AQ43</f>
        <v>76</v>
      </c>
      <c r="AW43" s="44">
        <f t="shared" si="25"/>
        <v>76</v>
      </c>
      <c r="AX43" s="64">
        <f t="shared" si="26"/>
        <v>390</v>
      </c>
      <c r="AY43" s="65">
        <f t="shared" si="59"/>
        <v>78</v>
      </c>
      <c r="AZ43" s="36">
        <f>'Nilai Rapor 1-5 (Puluhan)'!AU43</f>
        <v>80</v>
      </c>
      <c r="BA43" s="44">
        <f t="shared" si="28"/>
        <v>80</v>
      </c>
      <c r="BB43" s="36">
        <f>'Nilai Rapor 1-5 (Puluhan)'!AV43</f>
        <v>79</v>
      </c>
      <c r="BC43" s="44">
        <f t="shared" si="29"/>
        <v>79</v>
      </c>
      <c r="BD43" s="36">
        <f>'Nilai Rapor 1-5 (Puluhan)'!AW43</f>
        <v>79</v>
      </c>
      <c r="BE43" s="44">
        <f t="shared" si="30"/>
        <v>79</v>
      </c>
      <c r="BF43" s="36">
        <f>'Nilai Rapor 1-5 (Puluhan)'!AX43</f>
        <v>85</v>
      </c>
      <c r="BG43" s="44">
        <f t="shared" si="31"/>
        <v>85</v>
      </c>
      <c r="BH43" s="36">
        <f>'Nilai Rapor 1-5 (Puluhan)'!AY43</f>
        <v>77</v>
      </c>
      <c r="BI43" s="44">
        <f t="shared" si="32"/>
        <v>77</v>
      </c>
      <c r="BJ43" s="64">
        <f t="shared" si="33"/>
        <v>400</v>
      </c>
      <c r="BK43" s="65">
        <f t="shared" si="60"/>
        <v>80</v>
      </c>
      <c r="BL43" s="36">
        <f>'Nilai Rapor 1-5 (Puluhan)'!BC43</f>
        <v>76</v>
      </c>
      <c r="BM43" s="44">
        <f t="shared" si="35"/>
        <v>76</v>
      </c>
      <c r="BN43" s="36">
        <f>'Nilai Rapor 1-5 (Puluhan)'!BD43</f>
        <v>79</v>
      </c>
      <c r="BO43" s="44">
        <f t="shared" si="36"/>
        <v>79</v>
      </c>
      <c r="BP43" s="36">
        <f>'Nilai Rapor 1-5 (Puluhan)'!BE43</f>
        <v>83</v>
      </c>
      <c r="BQ43" s="44">
        <f t="shared" si="37"/>
        <v>83</v>
      </c>
      <c r="BR43" s="36">
        <f>'Nilai Rapor 1-5 (Puluhan)'!BF43</f>
        <v>82</v>
      </c>
      <c r="BS43" s="44">
        <f t="shared" si="38"/>
        <v>82</v>
      </c>
      <c r="BT43" s="36">
        <f>'Nilai Rapor 1-5 (Puluhan)'!BG43</f>
        <v>81</v>
      </c>
      <c r="BU43" s="44">
        <f t="shared" si="39"/>
        <v>81</v>
      </c>
      <c r="BV43" s="64">
        <f t="shared" si="40"/>
        <v>401</v>
      </c>
      <c r="BW43" s="65">
        <f t="shared" si="61"/>
        <v>80.2</v>
      </c>
      <c r="BX43" s="36">
        <f>'Nilai Rapor 1-5 (Puluhan)'!BK43</f>
        <v>75</v>
      </c>
      <c r="BY43" s="44">
        <f t="shared" si="42"/>
        <v>75</v>
      </c>
      <c r="BZ43" s="36">
        <f>'Nilai Rapor 1-5 (Puluhan)'!BL43</f>
        <v>77</v>
      </c>
      <c r="CA43" s="44">
        <f t="shared" si="43"/>
        <v>77</v>
      </c>
      <c r="CB43" s="36">
        <f>'Nilai Rapor 1-5 (Puluhan)'!BM43</f>
        <v>83</v>
      </c>
      <c r="CC43" s="44">
        <f t="shared" si="44"/>
        <v>83</v>
      </c>
      <c r="CD43" s="36">
        <f>'Nilai Rapor 1-5 (Puluhan)'!BN43</f>
        <v>81</v>
      </c>
      <c r="CE43" s="44">
        <f t="shared" si="45"/>
        <v>81</v>
      </c>
      <c r="CF43" s="36">
        <f>'Nilai Rapor 1-5 (Puluhan)'!BO43</f>
        <v>79</v>
      </c>
      <c r="CG43" s="44">
        <f t="shared" si="46"/>
        <v>79</v>
      </c>
      <c r="CH43" s="64">
        <f t="shared" si="47"/>
        <v>395</v>
      </c>
      <c r="CI43" s="64">
        <f t="shared" si="62"/>
        <v>79</v>
      </c>
      <c r="CJ43" s="59"/>
      <c r="CK43" s="36">
        <f>'Nilai Rapor 1-5 (Puluhan)'!EG43</f>
        <v>90.5</v>
      </c>
      <c r="CL43" s="44">
        <f t="shared" si="49"/>
        <v>90.5</v>
      </c>
      <c r="CM43" s="36">
        <f>'Nilai Rapor 1-5 (Puluhan)'!EH43</f>
        <v>92</v>
      </c>
      <c r="CN43" s="44">
        <f t="shared" si="50"/>
        <v>92</v>
      </c>
      <c r="CO43" s="36">
        <f>'Nilai Rapor 1-5 (Puluhan)'!EI43</f>
        <v>91.5</v>
      </c>
      <c r="CP43" s="44">
        <f t="shared" si="51"/>
        <v>91.5</v>
      </c>
      <c r="CQ43" s="36">
        <f>'Nilai Rapor 1-5 (Puluhan)'!EJ43</f>
        <v>92</v>
      </c>
      <c r="CR43" s="44">
        <f t="shared" si="52"/>
        <v>92</v>
      </c>
      <c r="CS43" s="36">
        <f>'Nilai Rapor 1-5 (Puluhan)'!EK43</f>
        <v>91</v>
      </c>
      <c r="CT43" s="44">
        <f t="shared" si="53"/>
        <v>91</v>
      </c>
      <c r="CU43" s="36">
        <f t="shared" si="54"/>
        <v>457</v>
      </c>
      <c r="CV43" s="36">
        <f t="shared" si="63"/>
        <v>91.4</v>
      </c>
      <c r="CW43" s="59"/>
      <c r="CX43" s="45">
        <f t="shared" si="64"/>
        <v>81.071428571428569</v>
      </c>
      <c r="CY43" s="45">
        <f t="shared" si="65"/>
        <v>81.071428571428569</v>
      </c>
      <c r="CZ43" s="45">
        <f t="shared" si="66"/>
        <v>82.571428571428569</v>
      </c>
      <c r="DA43" s="45">
        <f t="shared" si="67"/>
        <v>82.571428571428569</v>
      </c>
      <c r="DB43" s="45">
        <f t="shared" si="68"/>
        <v>83.357142857142861</v>
      </c>
      <c r="DC43" s="45">
        <f t="shared" si="69"/>
        <v>83.357142857142861</v>
      </c>
      <c r="DD43" s="45">
        <f t="shared" si="70"/>
        <v>84.571428571428569</v>
      </c>
      <c r="DE43" s="45">
        <f t="shared" si="71"/>
        <v>84.571428571428569</v>
      </c>
      <c r="DF43" s="45">
        <f t="shared" si="72"/>
        <v>82</v>
      </c>
      <c r="DG43" s="45">
        <f t="shared" si="73"/>
        <v>82</v>
      </c>
      <c r="DH43" s="45">
        <f t="shared" si="74"/>
        <v>82.714285714285708</v>
      </c>
      <c r="DI43" s="47">
        <f t="shared" si="75"/>
        <v>17</v>
      </c>
    </row>
    <row r="44" spans="1:113" x14ac:dyDescent="0.25">
      <c r="A44" s="130">
        <v>38</v>
      </c>
      <c r="B44" s="79" t="s">
        <v>286</v>
      </c>
      <c r="C44" s="131" t="s">
        <v>180</v>
      </c>
      <c r="D44" s="36">
        <f>'Nilai Rapor 1-5 (Puluhan)'!G44</f>
        <v>91</v>
      </c>
      <c r="E44" s="36">
        <f t="shared" si="0"/>
        <v>91</v>
      </c>
      <c r="F44" s="36">
        <f>'Nilai Rapor 1-5 (Puluhan)'!H44</f>
        <v>93</v>
      </c>
      <c r="G44" s="36">
        <f t="shared" si="1"/>
        <v>93</v>
      </c>
      <c r="H44" s="36">
        <f>'Nilai Rapor 1-5 (Puluhan)'!I44</f>
        <v>91</v>
      </c>
      <c r="I44" s="36">
        <f t="shared" si="2"/>
        <v>91</v>
      </c>
      <c r="J44" s="36">
        <f>'Nilai Rapor 1-5 (Puluhan)'!J44</f>
        <v>93</v>
      </c>
      <c r="K44" s="36">
        <f t="shared" si="3"/>
        <v>93</v>
      </c>
      <c r="L44" s="36">
        <f>'Nilai Rapor 1-5 (Puluhan)'!K44</f>
        <v>93</v>
      </c>
      <c r="M44" s="36">
        <f t="shared" si="4"/>
        <v>93</v>
      </c>
      <c r="N44" s="64">
        <f t="shared" si="5"/>
        <v>461</v>
      </c>
      <c r="O44" s="65">
        <f t="shared" si="56"/>
        <v>92.2</v>
      </c>
      <c r="P44" s="36">
        <f>'Nilai Rapor 1-5 (Puluhan)'!W44</f>
        <v>90</v>
      </c>
      <c r="Q44" s="44">
        <f t="shared" si="7"/>
        <v>90</v>
      </c>
      <c r="R44" s="36">
        <f>'Nilai Rapor 1-5 (Puluhan)'!X44</f>
        <v>91</v>
      </c>
      <c r="S44" s="44">
        <f t="shared" si="8"/>
        <v>91</v>
      </c>
      <c r="T44" s="36">
        <f>'Nilai Rapor 1-5 (Puluhan)'!Y44</f>
        <v>92</v>
      </c>
      <c r="U44" s="44">
        <f t="shared" si="9"/>
        <v>92</v>
      </c>
      <c r="V44" s="36">
        <f>'Nilai Rapor 1-5 (Puluhan)'!Z44</f>
        <v>91</v>
      </c>
      <c r="W44" s="44">
        <f t="shared" si="10"/>
        <v>91</v>
      </c>
      <c r="X44" s="36">
        <f>'Nilai Rapor 1-5 (Puluhan)'!AA44</f>
        <v>93</v>
      </c>
      <c r="Y44" s="44">
        <f t="shared" si="11"/>
        <v>93</v>
      </c>
      <c r="Z44" s="64">
        <f t="shared" si="12"/>
        <v>457</v>
      </c>
      <c r="AA44" s="65">
        <f t="shared" si="57"/>
        <v>91.4</v>
      </c>
      <c r="AB44" s="36">
        <f>'Nilai Rapor 1-5 (Puluhan)'!AE44</f>
        <v>83</v>
      </c>
      <c r="AC44" s="44">
        <f t="shared" si="14"/>
        <v>83</v>
      </c>
      <c r="AD44" s="36">
        <f>'Nilai Rapor 1-5 (Puluhan)'!AF44</f>
        <v>83</v>
      </c>
      <c r="AE44" s="44">
        <f t="shared" si="15"/>
        <v>83</v>
      </c>
      <c r="AF44" s="36">
        <f>'Nilai Rapor 1-5 (Puluhan)'!AG44</f>
        <v>77</v>
      </c>
      <c r="AG44" s="44">
        <f t="shared" si="16"/>
        <v>77</v>
      </c>
      <c r="AH44" s="36">
        <f>'Nilai Rapor 1-5 (Puluhan)'!AH44</f>
        <v>77</v>
      </c>
      <c r="AI44" s="44">
        <f t="shared" si="17"/>
        <v>77</v>
      </c>
      <c r="AJ44" s="36">
        <f>'Nilai Rapor 1-5 (Puluhan)'!AI44</f>
        <v>76</v>
      </c>
      <c r="AK44" s="44">
        <f t="shared" si="18"/>
        <v>76</v>
      </c>
      <c r="AL44" s="64">
        <f t="shared" si="19"/>
        <v>396</v>
      </c>
      <c r="AM44" s="65">
        <f t="shared" si="58"/>
        <v>79.2</v>
      </c>
      <c r="AN44" s="36">
        <f>'Nilai Rapor 1-5 (Puluhan)'!AM44</f>
        <v>77</v>
      </c>
      <c r="AO44" s="44">
        <f t="shared" si="21"/>
        <v>77</v>
      </c>
      <c r="AP44" s="36">
        <f>'Nilai Rapor 1-5 (Puluhan)'!AN44</f>
        <v>78</v>
      </c>
      <c r="AQ44" s="44">
        <f t="shared" si="22"/>
        <v>78</v>
      </c>
      <c r="AR44" s="36">
        <f>'Nilai Rapor 1-5 (Puluhan)'!AO44</f>
        <v>79</v>
      </c>
      <c r="AS44" s="44">
        <f t="shared" si="23"/>
        <v>79</v>
      </c>
      <c r="AT44" s="36">
        <f>'Nilai Rapor 1-5 (Puluhan)'!AP44</f>
        <v>80</v>
      </c>
      <c r="AU44" s="44">
        <f t="shared" si="24"/>
        <v>80</v>
      </c>
      <c r="AV44" s="36">
        <f>'Nilai Rapor 1-5 (Puluhan)'!AQ44</f>
        <v>76</v>
      </c>
      <c r="AW44" s="44">
        <f t="shared" si="25"/>
        <v>76</v>
      </c>
      <c r="AX44" s="64">
        <f t="shared" si="26"/>
        <v>390</v>
      </c>
      <c r="AY44" s="65">
        <f t="shared" si="59"/>
        <v>78</v>
      </c>
      <c r="AZ44" s="36">
        <f>'Nilai Rapor 1-5 (Puluhan)'!AU44</f>
        <v>75</v>
      </c>
      <c r="BA44" s="44">
        <f t="shared" si="28"/>
        <v>75</v>
      </c>
      <c r="BB44" s="36">
        <f>'Nilai Rapor 1-5 (Puluhan)'!AV44</f>
        <v>78</v>
      </c>
      <c r="BC44" s="44">
        <f t="shared" si="29"/>
        <v>78</v>
      </c>
      <c r="BD44" s="36">
        <f>'Nilai Rapor 1-5 (Puluhan)'!AW44</f>
        <v>78</v>
      </c>
      <c r="BE44" s="44">
        <f t="shared" si="30"/>
        <v>78</v>
      </c>
      <c r="BF44" s="36">
        <f>'Nilai Rapor 1-5 (Puluhan)'!AX44</f>
        <v>81</v>
      </c>
      <c r="BG44" s="44">
        <f t="shared" si="31"/>
        <v>81</v>
      </c>
      <c r="BH44" s="36">
        <f>'Nilai Rapor 1-5 (Puluhan)'!AY44</f>
        <v>76</v>
      </c>
      <c r="BI44" s="44">
        <f t="shared" si="32"/>
        <v>76</v>
      </c>
      <c r="BJ44" s="64">
        <f t="shared" si="33"/>
        <v>388</v>
      </c>
      <c r="BK44" s="65">
        <f t="shared" si="60"/>
        <v>77.599999999999994</v>
      </c>
      <c r="BL44" s="36">
        <f>'Nilai Rapor 1-5 (Puluhan)'!BC44</f>
        <v>75</v>
      </c>
      <c r="BM44" s="44">
        <f t="shared" si="35"/>
        <v>75</v>
      </c>
      <c r="BN44" s="36">
        <f>'Nilai Rapor 1-5 (Puluhan)'!BD44</f>
        <v>80</v>
      </c>
      <c r="BO44" s="44">
        <f t="shared" si="36"/>
        <v>80</v>
      </c>
      <c r="BP44" s="36">
        <f>'Nilai Rapor 1-5 (Puluhan)'!BE44</f>
        <v>83</v>
      </c>
      <c r="BQ44" s="44">
        <f t="shared" si="37"/>
        <v>83</v>
      </c>
      <c r="BR44" s="36">
        <f>'Nilai Rapor 1-5 (Puluhan)'!BF44</f>
        <v>80</v>
      </c>
      <c r="BS44" s="44">
        <f t="shared" si="38"/>
        <v>80</v>
      </c>
      <c r="BT44" s="36">
        <f>'Nilai Rapor 1-5 (Puluhan)'!BG44</f>
        <v>76</v>
      </c>
      <c r="BU44" s="44">
        <f t="shared" si="39"/>
        <v>76</v>
      </c>
      <c r="BV44" s="64">
        <f t="shared" si="40"/>
        <v>394</v>
      </c>
      <c r="BW44" s="65">
        <f t="shared" si="61"/>
        <v>78.8</v>
      </c>
      <c r="BX44" s="36">
        <f>'Nilai Rapor 1-5 (Puluhan)'!BK44</f>
        <v>75</v>
      </c>
      <c r="BY44" s="44">
        <f t="shared" si="42"/>
        <v>75</v>
      </c>
      <c r="BZ44" s="36">
        <f>'Nilai Rapor 1-5 (Puluhan)'!BL44</f>
        <v>77</v>
      </c>
      <c r="CA44" s="44">
        <f t="shared" si="43"/>
        <v>77</v>
      </c>
      <c r="CB44" s="36">
        <f>'Nilai Rapor 1-5 (Puluhan)'!BM44</f>
        <v>81</v>
      </c>
      <c r="CC44" s="44">
        <f t="shared" si="44"/>
        <v>81</v>
      </c>
      <c r="CD44" s="36">
        <f>'Nilai Rapor 1-5 (Puluhan)'!BN44</f>
        <v>79</v>
      </c>
      <c r="CE44" s="44">
        <f t="shared" si="45"/>
        <v>79</v>
      </c>
      <c r="CF44" s="36">
        <f>'Nilai Rapor 1-5 (Puluhan)'!BO44</f>
        <v>76</v>
      </c>
      <c r="CG44" s="44">
        <f t="shared" si="46"/>
        <v>76</v>
      </c>
      <c r="CH44" s="64">
        <f t="shared" si="47"/>
        <v>388</v>
      </c>
      <c r="CI44" s="64">
        <f t="shared" si="62"/>
        <v>77.599999999999994</v>
      </c>
      <c r="CJ44" s="59"/>
      <c r="CK44" s="36">
        <f>'Nilai Rapor 1-5 (Puluhan)'!EG44</f>
        <v>92</v>
      </c>
      <c r="CL44" s="44">
        <f t="shared" si="49"/>
        <v>92</v>
      </c>
      <c r="CM44" s="36">
        <f>'Nilai Rapor 1-5 (Puluhan)'!EH44</f>
        <v>92</v>
      </c>
      <c r="CN44" s="44">
        <f t="shared" si="50"/>
        <v>92</v>
      </c>
      <c r="CO44" s="36">
        <f>'Nilai Rapor 1-5 (Puluhan)'!EI44</f>
        <v>91.75</v>
      </c>
      <c r="CP44" s="44">
        <f t="shared" si="51"/>
        <v>91.75</v>
      </c>
      <c r="CQ44" s="36">
        <f>'Nilai Rapor 1-5 (Puluhan)'!EJ44</f>
        <v>91.5</v>
      </c>
      <c r="CR44" s="44">
        <f t="shared" si="52"/>
        <v>91.5</v>
      </c>
      <c r="CS44" s="36">
        <f>'Nilai Rapor 1-5 (Puluhan)'!EK44</f>
        <v>91.75</v>
      </c>
      <c r="CT44" s="44">
        <f t="shared" si="53"/>
        <v>91.75</v>
      </c>
      <c r="CU44" s="36">
        <f t="shared" si="54"/>
        <v>459</v>
      </c>
      <c r="CV44" s="36">
        <f t="shared" si="63"/>
        <v>91.8</v>
      </c>
      <c r="CW44" s="59"/>
      <c r="CX44" s="45">
        <f t="shared" si="64"/>
        <v>81</v>
      </c>
      <c r="CY44" s="45">
        <f t="shared" si="65"/>
        <v>81</v>
      </c>
      <c r="CZ44" s="45">
        <f t="shared" si="66"/>
        <v>82.714285714285708</v>
      </c>
      <c r="DA44" s="45">
        <f t="shared" si="67"/>
        <v>82.714285714285708</v>
      </c>
      <c r="DB44" s="45">
        <f t="shared" si="68"/>
        <v>83.107142857142861</v>
      </c>
      <c r="DC44" s="45">
        <f t="shared" si="69"/>
        <v>83.107142857142861</v>
      </c>
      <c r="DD44" s="45">
        <f t="shared" si="70"/>
        <v>82.785714285714292</v>
      </c>
      <c r="DE44" s="45">
        <f t="shared" si="71"/>
        <v>82.785714285714292</v>
      </c>
      <c r="DF44" s="45">
        <f t="shared" si="72"/>
        <v>80.678571428571431</v>
      </c>
      <c r="DG44" s="45">
        <f t="shared" si="73"/>
        <v>80.678571428571431</v>
      </c>
      <c r="DH44" s="45">
        <f t="shared" si="74"/>
        <v>82.05714285714285</v>
      </c>
      <c r="DI44" s="47">
        <f t="shared" si="75"/>
        <v>24</v>
      </c>
    </row>
    <row r="45" spans="1:113" x14ac:dyDescent="0.25">
      <c r="A45" s="130">
        <v>39</v>
      </c>
      <c r="B45" s="79" t="s">
        <v>287</v>
      </c>
      <c r="C45" s="131" t="s">
        <v>181</v>
      </c>
      <c r="D45" s="36">
        <f>'Nilai Rapor 1-5 (Puluhan)'!G45</f>
        <v>94</v>
      </c>
      <c r="E45" s="36">
        <f t="shared" si="0"/>
        <v>94</v>
      </c>
      <c r="F45" s="36">
        <f>'Nilai Rapor 1-5 (Puluhan)'!H45</f>
        <v>93</v>
      </c>
      <c r="G45" s="36">
        <f t="shared" si="1"/>
        <v>93</v>
      </c>
      <c r="H45" s="36">
        <f>'Nilai Rapor 1-5 (Puluhan)'!I45</f>
        <v>94</v>
      </c>
      <c r="I45" s="36">
        <f t="shared" si="2"/>
        <v>94</v>
      </c>
      <c r="J45" s="36">
        <f>'Nilai Rapor 1-5 (Puluhan)'!J45</f>
        <v>92</v>
      </c>
      <c r="K45" s="36">
        <f t="shared" si="3"/>
        <v>92</v>
      </c>
      <c r="L45" s="36">
        <f>'Nilai Rapor 1-5 (Puluhan)'!K45</f>
        <v>94</v>
      </c>
      <c r="M45" s="36">
        <f t="shared" si="4"/>
        <v>94</v>
      </c>
      <c r="N45" s="64">
        <f t="shared" si="5"/>
        <v>467</v>
      </c>
      <c r="O45" s="65">
        <f t="shared" si="56"/>
        <v>93.4</v>
      </c>
      <c r="P45" s="36">
        <f>'Nilai Rapor 1-5 (Puluhan)'!W45</f>
        <v>91</v>
      </c>
      <c r="Q45" s="44">
        <f t="shared" si="7"/>
        <v>91</v>
      </c>
      <c r="R45" s="36">
        <f>'Nilai Rapor 1-5 (Puluhan)'!X45</f>
        <v>92</v>
      </c>
      <c r="S45" s="44">
        <f t="shared" si="8"/>
        <v>92</v>
      </c>
      <c r="T45" s="36">
        <f>'Nilai Rapor 1-5 (Puluhan)'!Y45</f>
        <v>93</v>
      </c>
      <c r="U45" s="44">
        <f t="shared" si="9"/>
        <v>93</v>
      </c>
      <c r="V45" s="36">
        <f>'Nilai Rapor 1-5 (Puluhan)'!Z45</f>
        <v>93</v>
      </c>
      <c r="W45" s="44">
        <f t="shared" si="10"/>
        <v>93</v>
      </c>
      <c r="X45" s="36">
        <f>'Nilai Rapor 1-5 (Puluhan)'!AA45</f>
        <v>91</v>
      </c>
      <c r="Y45" s="44">
        <f t="shared" si="11"/>
        <v>91</v>
      </c>
      <c r="Z45" s="64">
        <f t="shared" si="12"/>
        <v>460</v>
      </c>
      <c r="AA45" s="65">
        <f t="shared" si="57"/>
        <v>92</v>
      </c>
      <c r="AB45" s="36">
        <f>'Nilai Rapor 1-5 (Puluhan)'!AE45</f>
        <v>81</v>
      </c>
      <c r="AC45" s="44">
        <f t="shared" si="14"/>
        <v>81</v>
      </c>
      <c r="AD45" s="36">
        <f>'Nilai Rapor 1-5 (Puluhan)'!AF45</f>
        <v>85</v>
      </c>
      <c r="AE45" s="44">
        <f t="shared" si="15"/>
        <v>85</v>
      </c>
      <c r="AF45" s="36">
        <f>'Nilai Rapor 1-5 (Puluhan)'!AG45</f>
        <v>75</v>
      </c>
      <c r="AG45" s="44">
        <f t="shared" si="16"/>
        <v>75</v>
      </c>
      <c r="AH45" s="36">
        <f>'Nilai Rapor 1-5 (Puluhan)'!AH45</f>
        <v>77</v>
      </c>
      <c r="AI45" s="44">
        <f t="shared" si="17"/>
        <v>77</v>
      </c>
      <c r="AJ45" s="36">
        <f>'Nilai Rapor 1-5 (Puluhan)'!AI45</f>
        <v>81</v>
      </c>
      <c r="AK45" s="44">
        <f t="shared" si="18"/>
        <v>81</v>
      </c>
      <c r="AL45" s="64">
        <f t="shared" si="19"/>
        <v>399</v>
      </c>
      <c r="AM45" s="65">
        <f t="shared" si="58"/>
        <v>79.8</v>
      </c>
      <c r="AN45" s="36">
        <f>'Nilai Rapor 1-5 (Puluhan)'!AM45</f>
        <v>77</v>
      </c>
      <c r="AO45" s="44">
        <f t="shared" si="21"/>
        <v>77</v>
      </c>
      <c r="AP45" s="36">
        <f>'Nilai Rapor 1-5 (Puluhan)'!AN45</f>
        <v>76</v>
      </c>
      <c r="AQ45" s="44">
        <f t="shared" si="22"/>
        <v>76</v>
      </c>
      <c r="AR45" s="36">
        <f>'Nilai Rapor 1-5 (Puluhan)'!AO45</f>
        <v>81</v>
      </c>
      <c r="AS45" s="44">
        <f t="shared" si="23"/>
        <v>81</v>
      </c>
      <c r="AT45" s="36">
        <f>'Nilai Rapor 1-5 (Puluhan)'!AP45</f>
        <v>82</v>
      </c>
      <c r="AU45" s="44">
        <f t="shared" si="24"/>
        <v>82</v>
      </c>
      <c r="AV45" s="36">
        <f>'Nilai Rapor 1-5 (Puluhan)'!AQ45</f>
        <v>79</v>
      </c>
      <c r="AW45" s="44">
        <f t="shared" si="25"/>
        <v>79</v>
      </c>
      <c r="AX45" s="64">
        <f t="shared" si="26"/>
        <v>395</v>
      </c>
      <c r="AY45" s="65">
        <f t="shared" si="59"/>
        <v>79</v>
      </c>
      <c r="AZ45" s="36">
        <f>'Nilai Rapor 1-5 (Puluhan)'!AU45</f>
        <v>77</v>
      </c>
      <c r="BA45" s="44">
        <f t="shared" si="28"/>
        <v>77</v>
      </c>
      <c r="BB45" s="36">
        <f>'Nilai Rapor 1-5 (Puluhan)'!AV45</f>
        <v>81</v>
      </c>
      <c r="BC45" s="44">
        <f t="shared" si="29"/>
        <v>81</v>
      </c>
      <c r="BD45" s="36">
        <f>'Nilai Rapor 1-5 (Puluhan)'!AW45</f>
        <v>81</v>
      </c>
      <c r="BE45" s="44">
        <f t="shared" si="30"/>
        <v>81</v>
      </c>
      <c r="BF45" s="36">
        <f>'Nilai Rapor 1-5 (Puluhan)'!AX45</f>
        <v>84</v>
      </c>
      <c r="BG45" s="44">
        <f t="shared" si="31"/>
        <v>84</v>
      </c>
      <c r="BH45" s="36">
        <f>'Nilai Rapor 1-5 (Puluhan)'!AY45</f>
        <v>79</v>
      </c>
      <c r="BI45" s="44">
        <f t="shared" si="32"/>
        <v>79</v>
      </c>
      <c r="BJ45" s="64">
        <f t="shared" si="33"/>
        <v>402</v>
      </c>
      <c r="BK45" s="65">
        <f t="shared" si="60"/>
        <v>80.400000000000006</v>
      </c>
      <c r="BL45" s="36">
        <f>'Nilai Rapor 1-5 (Puluhan)'!BC45</f>
        <v>75</v>
      </c>
      <c r="BM45" s="44">
        <f t="shared" si="35"/>
        <v>75</v>
      </c>
      <c r="BN45" s="36">
        <f>'Nilai Rapor 1-5 (Puluhan)'!BD45</f>
        <v>81</v>
      </c>
      <c r="BO45" s="44">
        <f t="shared" si="36"/>
        <v>81</v>
      </c>
      <c r="BP45" s="36">
        <f>'Nilai Rapor 1-5 (Puluhan)'!BE45</f>
        <v>89</v>
      </c>
      <c r="BQ45" s="44">
        <f t="shared" si="37"/>
        <v>89</v>
      </c>
      <c r="BR45" s="36">
        <f>'Nilai Rapor 1-5 (Puluhan)'!BF45</f>
        <v>85</v>
      </c>
      <c r="BS45" s="44">
        <f t="shared" si="38"/>
        <v>85</v>
      </c>
      <c r="BT45" s="36">
        <f>'Nilai Rapor 1-5 (Puluhan)'!BG45</f>
        <v>83</v>
      </c>
      <c r="BU45" s="44">
        <f t="shared" si="39"/>
        <v>83</v>
      </c>
      <c r="BV45" s="64">
        <f t="shared" si="40"/>
        <v>413</v>
      </c>
      <c r="BW45" s="65">
        <f t="shared" si="61"/>
        <v>82.6</v>
      </c>
      <c r="BX45" s="36">
        <f>'Nilai Rapor 1-5 (Puluhan)'!BK45</f>
        <v>80</v>
      </c>
      <c r="BY45" s="44">
        <f t="shared" si="42"/>
        <v>80</v>
      </c>
      <c r="BZ45" s="36">
        <f>'Nilai Rapor 1-5 (Puluhan)'!BL45</f>
        <v>77</v>
      </c>
      <c r="CA45" s="44">
        <f t="shared" si="43"/>
        <v>77</v>
      </c>
      <c r="CB45" s="36">
        <f>'Nilai Rapor 1-5 (Puluhan)'!BM45</f>
        <v>82</v>
      </c>
      <c r="CC45" s="44">
        <f t="shared" si="44"/>
        <v>82</v>
      </c>
      <c r="CD45" s="36">
        <f>'Nilai Rapor 1-5 (Puluhan)'!BN45</f>
        <v>82</v>
      </c>
      <c r="CE45" s="44">
        <f t="shared" si="45"/>
        <v>82</v>
      </c>
      <c r="CF45" s="36">
        <f>'Nilai Rapor 1-5 (Puluhan)'!BO45</f>
        <v>81</v>
      </c>
      <c r="CG45" s="44">
        <f t="shared" si="46"/>
        <v>81</v>
      </c>
      <c r="CH45" s="64">
        <f t="shared" si="47"/>
        <v>402</v>
      </c>
      <c r="CI45" s="64">
        <f t="shared" si="62"/>
        <v>80.400000000000006</v>
      </c>
      <c r="CJ45" s="59"/>
      <c r="CK45" s="36">
        <f>'Nilai Rapor 1-5 (Puluhan)'!EG45</f>
        <v>91.75</v>
      </c>
      <c r="CL45" s="44">
        <f t="shared" si="49"/>
        <v>91.75</v>
      </c>
      <c r="CM45" s="36">
        <f>'Nilai Rapor 1-5 (Puluhan)'!EH45</f>
        <v>94</v>
      </c>
      <c r="CN45" s="44">
        <f t="shared" si="50"/>
        <v>94</v>
      </c>
      <c r="CO45" s="36">
        <f>'Nilai Rapor 1-5 (Puluhan)'!EI45</f>
        <v>94</v>
      </c>
      <c r="CP45" s="44">
        <f t="shared" si="51"/>
        <v>94</v>
      </c>
      <c r="CQ45" s="36">
        <f>'Nilai Rapor 1-5 (Puluhan)'!EJ45</f>
        <v>92</v>
      </c>
      <c r="CR45" s="44">
        <f t="shared" si="52"/>
        <v>92</v>
      </c>
      <c r="CS45" s="36">
        <f>'Nilai Rapor 1-5 (Puluhan)'!EK45</f>
        <v>92.25</v>
      </c>
      <c r="CT45" s="44">
        <f t="shared" si="53"/>
        <v>92.25</v>
      </c>
      <c r="CU45" s="36">
        <f t="shared" si="54"/>
        <v>464</v>
      </c>
      <c r="CV45" s="36">
        <f t="shared" si="63"/>
        <v>92.8</v>
      </c>
      <c r="CW45" s="59"/>
      <c r="CX45" s="45">
        <f t="shared" si="64"/>
        <v>81.821428571428569</v>
      </c>
      <c r="CY45" s="45">
        <f t="shared" si="65"/>
        <v>81.821428571428569</v>
      </c>
      <c r="CZ45" s="45">
        <f t="shared" si="66"/>
        <v>83.714285714285708</v>
      </c>
      <c r="DA45" s="45">
        <f t="shared" si="67"/>
        <v>83.714285714285708</v>
      </c>
      <c r="DB45" s="45">
        <f t="shared" si="68"/>
        <v>85</v>
      </c>
      <c r="DC45" s="45">
        <f t="shared" si="69"/>
        <v>85</v>
      </c>
      <c r="DD45" s="45">
        <f t="shared" si="70"/>
        <v>85</v>
      </c>
      <c r="DE45" s="45">
        <f t="shared" si="71"/>
        <v>85</v>
      </c>
      <c r="DF45" s="45">
        <f t="shared" si="72"/>
        <v>83.75</v>
      </c>
      <c r="DG45" s="45">
        <f t="shared" si="73"/>
        <v>83.75</v>
      </c>
      <c r="DH45" s="45">
        <f t="shared" si="74"/>
        <v>83.857142857142861</v>
      </c>
      <c r="DI45" s="47">
        <f t="shared" si="75"/>
        <v>10</v>
      </c>
    </row>
    <row r="46" spans="1:113" x14ac:dyDescent="0.25">
      <c r="A46" s="130">
        <v>40</v>
      </c>
      <c r="B46" s="79" t="s">
        <v>288</v>
      </c>
      <c r="C46" s="131" t="s">
        <v>182</v>
      </c>
      <c r="D46" s="36">
        <f>'Nilai Rapor 1-5 (Puluhan)'!G46</f>
        <v>94</v>
      </c>
      <c r="E46" s="36">
        <f t="shared" si="0"/>
        <v>94</v>
      </c>
      <c r="F46" s="36">
        <f>'Nilai Rapor 1-5 (Puluhan)'!H46</f>
        <v>93</v>
      </c>
      <c r="G46" s="36">
        <f t="shared" si="1"/>
        <v>93</v>
      </c>
      <c r="H46" s="36">
        <f>'Nilai Rapor 1-5 (Puluhan)'!I46</f>
        <v>93</v>
      </c>
      <c r="I46" s="36">
        <f t="shared" si="2"/>
        <v>93</v>
      </c>
      <c r="J46" s="36">
        <f>'Nilai Rapor 1-5 (Puluhan)'!J46</f>
        <v>89</v>
      </c>
      <c r="K46" s="36">
        <f t="shared" si="3"/>
        <v>89</v>
      </c>
      <c r="L46" s="36">
        <f>'Nilai Rapor 1-5 (Puluhan)'!K46</f>
        <v>92</v>
      </c>
      <c r="M46" s="36">
        <f t="shared" si="4"/>
        <v>92</v>
      </c>
      <c r="N46" s="64">
        <f t="shared" si="5"/>
        <v>461</v>
      </c>
      <c r="O46" s="65">
        <f t="shared" si="56"/>
        <v>92.2</v>
      </c>
      <c r="P46" s="36">
        <f>'Nilai Rapor 1-5 (Puluhan)'!W46</f>
        <v>89</v>
      </c>
      <c r="Q46" s="44">
        <f t="shared" si="7"/>
        <v>89</v>
      </c>
      <c r="R46" s="36">
        <f>'Nilai Rapor 1-5 (Puluhan)'!X46</f>
        <v>90</v>
      </c>
      <c r="S46" s="44">
        <f t="shared" si="8"/>
        <v>90</v>
      </c>
      <c r="T46" s="36">
        <f>'Nilai Rapor 1-5 (Puluhan)'!Y46</f>
        <v>92</v>
      </c>
      <c r="U46" s="44">
        <f t="shared" si="9"/>
        <v>92</v>
      </c>
      <c r="V46" s="36">
        <f>'Nilai Rapor 1-5 (Puluhan)'!Z46</f>
        <v>90</v>
      </c>
      <c r="W46" s="44">
        <f t="shared" si="10"/>
        <v>90</v>
      </c>
      <c r="X46" s="36">
        <f>'Nilai Rapor 1-5 (Puluhan)'!AA46</f>
        <v>89</v>
      </c>
      <c r="Y46" s="44">
        <f t="shared" si="11"/>
        <v>89</v>
      </c>
      <c r="Z46" s="64">
        <f t="shared" si="12"/>
        <v>450</v>
      </c>
      <c r="AA46" s="65">
        <f t="shared" si="57"/>
        <v>90</v>
      </c>
      <c r="AB46" s="36">
        <f>'Nilai Rapor 1-5 (Puluhan)'!AE46</f>
        <v>83</v>
      </c>
      <c r="AC46" s="44">
        <f t="shared" si="14"/>
        <v>83</v>
      </c>
      <c r="AD46" s="36">
        <f>'Nilai Rapor 1-5 (Puluhan)'!AF46</f>
        <v>84</v>
      </c>
      <c r="AE46" s="44">
        <f t="shared" si="15"/>
        <v>84</v>
      </c>
      <c r="AF46" s="36">
        <f>'Nilai Rapor 1-5 (Puluhan)'!AG46</f>
        <v>76</v>
      </c>
      <c r="AG46" s="44">
        <f t="shared" si="16"/>
        <v>76</v>
      </c>
      <c r="AH46" s="36">
        <f>'Nilai Rapor 1-5 (Puluhan)'!AH46</f>
        <v>76</v>
      </c>
      <c r="AI46" s="44">
        <f t="shared" si="17"/>
        <v>76</v>
      </c>
      <c r="AJ46" s="36">
        <f>'Nilai Rapor 1-5 (Puluhan)'!AI46</f>
        <v>79</v>
      </c>
      <c r="AK46" s="44">
        <f t="shared" si="18"/>
        <v>79</v>
      </c>
      <c r="AL46" s="64">
        <f t="shared" si="19"/>
        <v>398</v>
      </c>
      <c r="AM46" s="65">
        <f t="shared" si="58"/>
        <v>79.599999999999994</v>
      </c>
      <c r="AN46" s="36">
        <f>'Nilai Rapor 1-5 (Puluhan)'!AM46</f>
        <v>74</v>
      </c>
      <c r="AO46" s="44">
        <f t="shared" si="21"/>
        <v>74</v>
      </c>
      <c r="AP46" s="36">
        <f>'Nilai Rapor 1-5 (Puluhan)'!AN46</f>
        <v>74</v>
      </c>
      <c r="AQ46" s="44">
        <f t="shared" si="22"/>
        <v>74</v>
      </c>
      <c r="AR46" s="36">
        <f>'Nilai Rapor 1-5 (Puluhan)'!AO46</f>
        <v>79</v>
      </c>
      <c r="AS46" s="44">
        <f t="shared" si="23"/>
        <v>79</v>
      </c>
      <c r="AT46" s="36">
        <f>'Nilai Rapor 1-5 (Puluhan)'!AP46</f>
        <v>82</v>
      </c>
      <c r="AU46" s="44">
        <f t="shared" si="24"/>
        <v>82</v>
      </c>
      <c r="AV46" s="36">
        <f>'Nilai Rapor 1-5 (Puluhan)'!AQ46</f>
        <v>76</v>
      </c>
      <c r="AW46" s="44">
        <f t="shared" si="25"/>
        <v>76</v>
      </c>
      <c r="AX46" s="64">
        <f t="shared" si="26"/>
        <v>385</v>
      </c>
      <c r="AY46" s="65">
        <f t="shared" si="59"/>
        <v>77</v>
      </c>
      <c r="AZ46" s="36">
        <f>'Nilai Rapor 1-5 (Puluhan)'!AU46</f>
        <v>74</v>
      </c>
      <c r="BA46" s="44">
        <f t="shared" si="28"/>
        <v>74</v>
      </c>
      <c r="BB46" s="36">
        <f>'Nilai Rapor 1-5 (Puluhan)'!AV46</f>
        <v>83</v>
      </c>
      <c r="BC46" s="44">
        <f t="shared" si="29"/>
        <v>83</v>
      </c>
      <c r="BD46" s="36">
        <f>'Nilai Rapor 1-5 (Puluhan)'!AW46</f>
        <v>79</v>
      </c>
      <c r="BE46" s="44">
        <f t="shared" si="30"/>
        <v>79</v>
      </c>
      <c r="BF46" s="36">
        <f>'Nilai Rapor 1-5 (Puluhan)'!AX46</f>
        <v>81</v>
      </c>
      <c r="BG46" s="44">
        <f t="shared" si="31"/>
        <v>81</v>
      </c>
      <c r="BH46" s="36">
        <f>'Nilai Rapor 1-5 (Puluhan)'!AY46</f>
        <v>79</v>
      </c>
      <c r="BI46" s="44">
        <f t="shared" si="32"/>
        <v>79</v>
      </c>
      <c r="BJ46" s="64">
        <f t="shared" si="33"/>
        <v>396</v>
      </c>
      <c r="BK46" s="65">
        <f t="shared" si="60"/>
        <v>79.2</v>
      </c>
      <c r="BL46" s="36">
        <f>'Nilai Rapor 1-5 (Puluhan)'!BC46</f>
        <v>79</v>
      </c>
      <c r="BM46" s="44">
        <f t="shared" si="35"/>
        <v>79</v>
      </c>
      <c r="BN46" s="36">
        <f>'Nilai Rapor 1-5 (Puluhan)'!BD46</f>
        <v>84</v>
      </c>
      <c r="BO46" s="44">
        <f t="shared" si="36"/>
        <v>84</v>
      </c>
      <c r="BP46" s="36">
        <f>'Nilai Rapor 1-5 (Puluhan)'!BE46</f>
        <v>85</v>
      </c>
      <c r="BQ46" s="44">
        <f t="shared" si="37"/>
        <v>85</v>
      </c>
      <c r="BR46" s="36">
        <f>'Nilai Rapor 1-5 (Puluhan)'!BF46</f>
        <v>84</v>
      </c>
      <c r="BS46" s="44">
        <f t="shared" si="38"/>
        <v>84</v>
      </c>
      <c r="BT46" s="36">
        <f>'Nilai Rapor 1-5 (Puluhan)'!BG46</f>
        <v>81</v>
      </c>
      <c r="BU46" s="44">
        <f t="shared" si="39"/>
        <v>81</v>
      </c>
      <c r="BV46" s="64">
        <f t="shared" si="40"/>
        <v>413</v>
      </c>
      <c r="BW46" s="65">
        <f t="shared" si="61"/>
        <v>82.6</v>
      </c>
      <c r="BX46" s="36">
        <f>'Nilai Rapor 1-5 (Puluhan)'!BK46</f>
        <v>75</v>
      </c>
      <c r="BY46" s="44">
        <f t="shared" si="42"/>
        <v>75</v>
      </c>
      <c r="BZ46" s="36">
        <f>'Nilai Rapor 1-5 (Puluhan)'!BL46</f>
        <v>77</v>
      </c>
      <c r="CA46" s="44">
        <f t="shared" si="43"/>
        <v>77</v>
      </c>
      <c r="CB46" s="36">
        <f>'Nilai Rapor 1-5 (Puluhan)'!BM46</f>
        <v>85</v>
      </c>
      <c r="CC46" s="44">
        <f t="shared" si="44"/>
        <v>85</v>
      </c>
      <c r="CD46" s="36">
        <f>'Nilai Rapor 1-5 (Puluhan)'!BN46</f>
        <v>79</v>
      </c>
      <c r="CE46" s="44">
        <f t="shared" si="45"/>
        <v>79</v>
      </c>
      <c r="CF46" s="36">
        <f>'Nilai Rapor 1-5 (Puluhan)'!BO46</f>
        <v>77</v>
      </c>
      <c r="CG46" s="44">
        <f t="shared" si="46"/>
        <v>77</v>
      </c>
      <c r="CH46" s="64">
        <f t="shared" si="47"/>
        <v>393</v>
      </c>
      <c r="CI46" s="64">
        <f t="shared" si="62"/>
        <v>78.599999999999994</v>
      </c>
      <c r="CJ46" s="59"/>
      <c r="CK46" s="36">
        <f>'Nilai Rapor 1-5 (Puluhan)'!EG46</f>
        <v>90.5</v>
      </c>
      <c r="CL46" s="44">
        <f t="shared" si="49"/>
        <v>90.5</v>
      </c>
      <c r="CM46" s="36">
        <f>'Nilai Rapor 1-5 (Puluhan)'!EH46</f>
        <v>90.75</v>
      </c>
      <c r="CN46" s="44">
        <f t="shared" si="50"/>
        <v>90.75</v>
      </c>
      <c r="CO46" s="36">
        <f>'Nilai Rapor 1-5 (Puluhan)'!EI46</f>
        <v>91.75</v>
      </c>
      <c r="CP46" s="44">
        <f t="shared" si="51"/>
        <v>91.75</v>
      </c>
      <c r="CQ46" s="36">
        <f>'Nilai Rapor 1-5 (Puluhan)'!EJ46</f>
        <v>89.75</v>
      </c>
      <c r="CR46" s="44">
        <f t="shared" si="52"/>
        <v>89.75</v>
      </c>
      <c r="CS46" s="36">
        <f>'Nilai Rapor 1-5 (Puluhan)'!EK46</f>
        <v>90.75</v>
      </c>
      <c r="CT46" s="44">
        <f t="shared" si="53"/>
        <v>90.75</v>
      </c>
      <c r="CU46" s="36">
        <f t="shared" si="54"/>
        <v>453.5</v>
      </c>
      <c r="CV46" s="36">
        <f t="shared" si="63"/>
        <v>90.7</v>
      </c>
      <c r="CW46" s="59"/>
      <c r="CX46" s="45">
        <f t="shared" si="64"/>
        <v>80.642857142857139</v>
      </c>
      <c r="CY46" s="45">
        <f t="shared" si="65"/>
        <v>80.642857142857139</v>
      </c>
      <c r="CZ46" s="45">
        <f t="shared" si="66"/>
        <v>83.25</v>
      </c>
      <c r="DA46" s="45">
        <f t="shared" si="67"/>
        <v>83.25</v>
      </c>
      <c r="DB46" s="45">
        <f t="shared" si="68"/>
        <v>83.964285714285708</v>
      </c>
      <c r="DC46" s="45">
        <f t="shared" si="69"/>
        <v>83.964285714285708</v>
      </c>
      <c r="DD46" s="45">
        <f t="shared" si="70"/>
        <v>83.107142857142861</v>
      </c>
      <c r="DE46" s="45">
        <f t="shared" si="71"/>
        <v>83.107142857142861</v>
      </c>
      <c r="DF46" s="45">
        <f t="shared" si="72"/>
        <v>81.678571428571431</v>
      </c>
      <c r="DG46" s="45">
        <f t="shared" si="73"/>
        <v>81.678571428571431</v>
      </c>
      <c r="DH46" s="45">
        <f t="shared" si="74"/>
        <v>82.528571428571425</v>
      </c>
      <c r="DI46" s="47">
        <f t="shared" si="75"/>
        <v>18</v>
      </c>
    </row>
    <row r="47" spans="1:113" x14ac:dyDescent="0.25">
      <c r="A47" s="130">
        <v>41</v>
      </c>
      <c r="B47" s="79" t="s">
        <v>289</v>
      </c>
      <c r="C47" s="131" t="s">
        <v>183</v>
      </c>
      <c r="D47" s="36">
        <f>'Nilai Rapor 1-5 (Puluhan)'!G47</f>
        <v>83</v>
      </c>
      <c r="E47" s="36">
        <f t="shared" si="0"/>
        <v>83</v>
      </c>
      <c r="F47" s="36">
        <f>'Nilai Rapor 1-5 (Puluhan)'!H47</f>
        <v>93</v>
      </c>
      <c r="G47" s="36">
        <f t="shared" si="1"/>
        <v>93</v>
      </c>
      <c r="H47" s="36">
        <f>'Nilai Rapor 1-5 (Puluhan)'!I47</f>
        <v>85</v>
      </c>
      <c r="I47" s="36">
        <f t="shared" si="2"/>
        <v>85</v>
      </c>
      <c r="J47" s="36">
        <f>'Nilai Rapor 1-5 (Puluhan)'!J47</f>
        <v>86</v>
      </c>
      <c r="K47" s="36">
        <f t="shared" si="3"/>
        <v>86</v>
      </c>
      <c r="L47" s="36">
        <f>'Nilai Rapor 1-5 (Puluhan)'!K47</f>
        <v>81</v>
      </c>
      <c r="M47" s="36">
        <f t="shared" si="4"/>
        <v>81</v>
      </c>
      <c r="N47" s="64">
        <f t="shared" si="5"/>
        <v>428</v>
      </c>
      <c r="O47" s="65">
        <f t="shared" si="56"/>
        <v>85.6</v>
      </c>
      <c r="P47" s="36">
        <f>'Nilai Rapor 1-5 (Puluhan)'!W47</f>
        <v>79</v>
      </c>
      <c r="Q47" s="44">
        <f t="shared" si="7"/>
        <v>79</v>
      </c>
      <c r="R47" s="36">
        <f>'Nilai Rapor 1-5 (Puluhan)'!X47</f>
        <v>73</v>
      </c>
      <c r="S47" s="44">
        <f t="shared" si="8"/>
        <v>73</v>
      </c>
      <c r="T47" s="36">
        <f>'Nilai Rapor 1-5 (Puluhan)'!Y47</f>
        <v>75</v>
      </c>
      <c r="U47" s="44">
        <f t="shared" si="9"/>
        <v>75</v>
      </c>
      <c r="V47" s="36">
        <f>'Nilai Rapor 1-5 (Puluhan)'!Z47</f>
        <v>82</v>
      </c>
      <c r="W47" s="44">
        <f t="shared" si="10"/>
        <v>82</v>
      </c>
      <c r="X47" s="36">
        <f>'Nilai Rapor 1-5 (Puluhan)'!AA47</f>
        <v>83</v>
      </c>
      <c r="Y47" s="44">
        <f t="shared" si="11"/>
        <v>83</v>
      </c>
      <c r="Z47" s="64">
        <f t="shared" si="12"/>
        <v>392</v>
      </c>
      <c r="AA47" s="65">
        <f t="shared" si="57"/>
        <v>78.400000000000006</v>
      </c>
      <c r="AB47" s="36">
        <f>'Nilai Rapor 1-5 (Puluhan)'!AE47</f>
        <v>77</v>
      </c>
      <c r="AC47" s="44">
        <f t="shared" si="14"/>
        <v>77</v>
      </c>
      <c r="AD47" s="36">
        <f>'Nilai Rapor 1-5 (Puluhan)'!AF47</f>
        <v>73</v>
      </c>
      <c r="AE47" s="44">
        <f t="shared" si="15"/>
        <v>73</v>
      </c>
      <c r="AF47" s="36">
        <f>'Nilai Rapor 1-5 (Puluhan)'!AG47</f>
        <v>81</v>
      </c>
      <c r="AG47" s="44">
        <f t="shared" si="16"/>
        <v>81</v>
      </c>
      <c r="AH47" s="36">
        <f>'Nilai Rapor 1-5 (Puluhan)'!AH47</f>
        <v>76</v>
      </c>
      <c r="AI47" s="44">
        <f t="shared" si="17"/>
        <v>76</v>
      </c>
      <c r="AJ47" s="36">
        <f>'Nilai Rapor 1-5 (Puluhan)'!AI47</f>
        <v>76</v>
      </c>
      <c r="AK47" s="44">
        <f t="shared" si="18"/>
        <v>76</v>
      </c>
      <c r="AL47" s="64">
        <f t="shared" si="19"/>
        <v>383</v>
      </c>
      <c r="AM47" s="65">
        <f t="shared" si="58"/>
        <v>76.599999999999994</v>
      </c>
      <c r="AN47" s="36">
        <f>'Nilai Rapor 1-5 (Puluhan)'!AM47</f>
        <v>74</v>
      </c>
      <c r="AO47" s="44">
        <f t="shared" si="21"/>
        <v>74</v>
      </c>
      <c r="AP47" s="36">
        <f>'Nilai Rapor 1-5 (Puluhan)'!AN47</f>
        <v>73</v>
      </c>
      <c r="AQ47" s="44">
        <f t="shared" si="22"/>
        <v>73</v>
      </c>
      <c r="AR47" s="36">
        <f>'Nilai Rapor 1-5 (Puluhan)'!AO47</f>
        <v>77</v>
      </c>
      <c r="AS47" s="44">
        <f t="shared" si="23"/>
        <v>77</v>
      </c>
      <c r="AT47" s="36">
        <f>'Nilai Rapor 1-5 (Puluhan)'!AP47</f>
        <v>82</v>
      </c>
      <c r="AU47" s="44">
        <f t="shared" si="24"/>
        <v>82</v>
      </c>
      <c r="AV47" s="36">
        <f>'Nilai Rapor 1-5 (Puluhan)'!AQ47</f>
        <v>76</v>
      </c>
      <c r="AW47" s="44">
        <f t="shared" si="25"/>
        <v>76</v>
      </c>
      <c r="AX47" s="64">
        <f t="shared" si="26"/>
        <v>382</v>
      </c>
      <c r="AY47" s="65">
        <f t="shared" si="59"/>
        <v>76.400000000000006</v>
      </c>
      <c r="AZ47" s="36">
        <f>'Nilai Rapor 1-5 (Puluhan)'!AU47</f>
        <v>80</v>
      </c>
      <c r="BA47" s="44">
        <f t="shared" si="28"/>
        <v>80</v>
      </c>
      <c r="BB47" s="36">
        <f>'Nilai Rapor 1-5 (Puluhan)'!AV47</f>
        <v>80</v>
      </c>
      <c r="BC47" s="44">
        <f t="shared" si="29"/>
        <v>80</v>
      </c>
      <c r="BD47" s="36">
        <f>'Nilai Rapor 1-5 (Puluhan)'!AW47</f>
        <v>72</v>
      </c>
      <c r="BE47" s="44">
        <f t="shared" si="30"/>
        <v>72</v>
      </c>
      <c r="BF47" s="36">
        <f>'Nilai Rapor 1-5 (Puluhan)'!AX47</f>
        <v>80</v>
      </c>
      <c r="BG47" s="44">
        <f t="shared" si="31"/>
        <v>80</v>
      </c>
      <c r="BH47" s="36">
        <f>'Nilai Rapor 1-5 (Puluhan)'!AY47</f>
        <v>77</v>
      </c>
      <c r="BI47" s="44">
        <f t="shared" si="32"/>
        <v>77</v>
      </c>
      <c r="BJ47" s="64">
        <f t="shared" si="33"/>
        <v>389</v>
      </c>
      <c r="BK47" s="65">
        <f t="shared" si="60"/>
        <v>77.8</v>
      </c>
      <c r="BL47" s="36">
        <f>'Nilai Rapor 1-5 (Puluhan)'!BC47</f>
        <v>84</v>
      </c>
      <c r="BM47" s="44">
        <f t="shared" si="35"/>
        <v>84</v>
      </c>
      <c r="BN47" s="36">
        <f>'Nilai Rapor 1-5 (Puluhan)'!BD47</f>
        <v>81</v>
      </c>
      <c r="BO47" s="44">
        <f t="shared" si="36"/>
        <v>81</v>
      </c>
      <c r="BP47" s="36">
        <f>'Nilai Rapor 1-5 (Puluhan)'!BE47</f>
        <v>70</v>
      </c>
      <c r="BQ47" s="44">
        <f t="shared" si="37"/>
        <v>70</v>
      </c>
      <c r="BR47" s="36">
        <f>'Nilai Rapor 1-5 (Puluhan)'!BF47</f>
        <v>81</v>
      </c>
      <c r="BS47" s="44">
        <f t="shared" si="38"/>
        <v>81</v>
      </c>
      <c r="BT47" s="36">
        <f>'Nilai Rapor 1-5 (Puluhan)'!BG47</f>
        <v>78</v>
      </c>
      <c r="BU47" s="44">
        <f t="shared" si="39"/>
        <v>78</v>
      </c>
      <c r="BV47" s="64">
        <f t="shared" si="40"/>
        <v>394</v>
      </c>
      <c r="BW47" s="65">
        <f t="shared" si="61"/>
        <v>78.8</v>
      </c>
      <c r="BX47" s="36">
        <f>'Nilai Rapor 1-5 (Puluhan)'!BK47</f>
        <v>81</v>
      </c>
      <c r="BY47" s="44">
        <f t="shared" si="42"/>
        <v>81</v>
      </c>
      <c r="BZ47" s="36">
        <f>'Nilai Rapor 1-5 (Puluhan)'!BL47</f>
        <v>78</v>
      </c>
      <c r="CA47" s="44">
        <f t="shared" si="43"/>
        <v>78</v>
      </c>
      <c r="CB47" s="36">
        <f>'Nilai Rapor 1-5 (Puluhan)'!BM47</f>
        <v>78</v>
      </c>
      <c r="CC47" s="44">
        <f t="shared" si="44"/>
        <v>78</v>
      </c>
      <c r="CD47" s="36">
        <f>'Nilai Rapor 1-5 (Puluhan)'!BN47</f>
        <v>78</v>
      </c>
      <c r="CE47" s="44">
        <f t="shared" si="45"/>
        <v>78</v>
      </c>
      <c r="CF47" s="36">
        <f>'Nilai Rapor 1-5 (Puluhan)'!BO47</f>
        <v>76</v>
      </c>
      <c r="CG47" s="44">
        <f t="shared" si="46"/>
        <v>76</v>
      </c>
      <c r="CH47" s="64">
        <f t="shared" si="47"/>
        <v>391</v>
      </c>
      <c r="CI47" s="64">
        <f t="shared" si="62"/>
        <v>78.2</v>
      </c>
      <c r="CJ47" s="59"/>
      <c r="CK47" s="36">
        <f>'Nilai Rapor 1-5 (Puluhan)'!EG47</f>
        <v>79.25</v>
      </c>
      <c r="CL47" s="44">
        <f t="shared" si="49"/>
        <v>79.25</v>
      </c>
      <c r="CM47" s="36">
        <f>'Nilai Rapor 1-5 (Puluhan)'!EH47</f>
        <v>82</v>
      </c>
      <c r="CN47" s="44">
        <f t="shared" si="50"/>
        <v>82</v>
      </c>
      <c r="CO47" s="36">
        <f>'Nilai Rapor 1-5 (Puluhan)'!EI47</f>
        <v>78.75</v>
      </c>
      <c r="CP47" s="44">
        <f t="shared" si="51"/>
        <v>78.75</v>
      </c>
      <c r="CQ47" s="36">
        <f>'Nilai Rapor 1-5 (Puluhan)'!EJ47</f>
        <v>81.75</v>
      </c>
      <c r="CR47" s="44">
        <f t="shared" si="52"/>
        <v>81.75</v>
      </c>
      <c r="CS47" s="36">
        <f>'Nilai Rapor 1-5 (Puluhan)'!EK47</f>
        <v>83</v>
      </c>
      <c r="CT47" s="44">
        <f t="shared" si="53"/>
        <v>83</v>
      </c>
      <c r="CU47" s="36">
        <f t="shared" si="54"/>
        <v>404.75</v>
      </c>
      <c r="CV47" s="36">
        <f t="shared" si="63"/>
        <v>80.95</v>
      </c>
      <c r="CW47" s="59"/>
      <c r="CX47" s="45">
        <f t="shared" si="64"/>
        <v>79.178571428571431</v>
      </c>
      <c r="CY47" s="45">
        <f t="shared" si="65"/>
        <v>79.178571428571431</v>
      </c>
      <c r="CZ47" s="45">
        <f t="shared" si="66"/>
        <v>77.142857142857139</v>
      </c>
      <c r="DA47" s="45">
        <f t="shared" si="67"/>
        <v>77.142857142857139</v>
      </c>
      <c r="DB47" s="45">
        <f t="shared" si="68"/>
        <v>75.964285714285708</v>
      </c>
      <c r="DC47" s="45">
        <f t="shared" si="69"/>
        <v>75.964285714285708</v>
      </c>
      <c r="DD47" s="45">
        <f t="shared" si="70"/>
        <v>80.107142857142861</v>
      </c>
      <c r="DE47" s="45">
        <f t="shared" si="71"/>
        <v>80.107142857142861</v>
      </c>
      <c r="DF47" s="45">
        <f t="shared" si="72"/>
        <v>78.428571428571431</v>
      </c>
      <c r="DG47" s="45">
        <f t="shared" si="73"/>
        <v>78.428571428571431</v>
      </c>
      <c r="DH47" s="45">
        <f t="shared" si="74"/>
        <v>78.164285714285725</v>
      </c>
      <c r="DI47" s="47">
        <f t="shared" si="75"/>
        <v>42</v>
      </c>
    </row>
    <row r="48" spans="1:113" x14ac:dyDescent="0.25">
      <c r="A48" s="130">
        <v>42</v>
      </c>
      <c r="B48" s="79" t="s">
        <v>290</v>
      </c>
      <c r="C48" s="131" t="s">
        <v>184</v>
      </c>
      <c r="D48" s="36">
        <f>'Nilai Rapor 1-5 (Puluhan)'!G48</f>
        <v>92</v>
      </c>
      <c r="E48" s="36">
        <f t="shared" si="0"/>
        <v>92</v>
      </c>
      <c r="F48" s="36">
        <f>'Nilai Rapor 1-5 (Puluhan)'!H48</f>
        <v>93</v>
      </c>
      <c r="G48" s="36">
        <f t="shared" si="1"/>
        <v>93</v>
      </c>
      <c r="H48" s="36">
        <f>'Nilai Rapor 1-5 (Puluhan)'!I48</f>
        <v>89</v>
      </c>
      <c r="I48" s="36">
        <f t="shared" si="2"/>
        <v>89</v>
      </c>
      <c r="J48" s="36">
        <f>'Nilai Rapor 1-5 (Puluhan)'!J48</f>
        <v>91</v>
      </c>
      <c r="K48" s="36">
        <f t="shared" si="3"/>
        <v>91</v>
      </c>
      <c r="L48" s="36">
        <f>'Nilai Rapor 1-5 (Puluhan)'!K48</f>
        <v>89</v>
      </c>
      <c r="M48" s="36">
        <f t="shared" si="4"/>
        <v>89</v>
      </c>
      <c r="N48" s="64">
        <f t="shared" si="5"/>
        <v>454</v>
      </c>
      <c r="O48" s="65">
        <f t="shared" si="56"/>
        <v>90.8</v>
      </c>
      <c r="P48" s="36">
        <f>'Nilai Rapor 1-5 (Puluhan)'!W48</f>
        <v>88</v>
      </c>
      <c r="Q48" s="44">
        <f t="shared" si="7"/>
        <v>88</v>
      </c>
      <c r="R48" s="36">
        <f>'Nilai Rapor 1-5 (Puluhan)'!X48</f>
        <v>90</v>
      </c>
      <c r="S48" s="44">
        <f t="shared" si="8"/>
        <v>90</v>
      </c>
      <c r="T48" s="36">
        <f>'Nilai Rapor 1-5 (Puluhan)'!Y48</f>
        <v>91</v>
      </c>
      <c r="U48" s="44">
        <f t="shared" si="9"/>
        <v>91</v>
      </c>
      <c r="V48" s="36">
        <f>'Nilai Rapor 1-5 (Puluhan)'!Z48</f>
        <v>90</v>
      </c>
      <c r="W48" s="44">
        <f t="shared" si="10"/>
        <v>90</v>
      </c>
      <c r="X48" s="36">
        <f>'Nilai Rapor 1-5 (Puluhan)'!AA48</f>
        <v>90</v>
      </c>
      <c r="Y48" s="44">
        <f t="shared" si="11"/>
        <v>90</v>
      </c>
      <c r="Z48" s="64">
        <f t="shared" si="12"/>
        <v>449</v>
      </c>
      <c r="AA48" s="65">
        <f t="shared" si="57"/>
        <v>89.8</v>
      </c>
      <c r="AB48" s="36">
        <f>'Nilai Rapor 1-5 (Puluhan)'!AE48</f>
        <v>78</v>
      </c>
      <c r="AC48" s="44">
        <f t="shared" si="14"/>
        <v>78</v>
      </c>
      <c r="AD48" s="36">
        <f>'Nilai Rapor 1-5 (Puluhan)'!AF48</f>
        <v>82</v>
      </c>
      <c r="AE48" s="44">
        <f t="shared" si="15"/>
        <v>82</v>
      </c>
      <c r="AF48" s="36">
        <f>'Nilai Rapor 1-5 (Puluhan)'!AG48</f>
        <v>75</v>
      </c>
      <c r="AG48" s="44">
        <f t="shared" si="16"/>
        <v>75</v>
      </c>
      <c r="AH48" s="36">
        <f>'Nilai Rapor 1-5 (Puluhan)'!AH48</f>
        <v>76</v>
      </c>
      <c r="AI48" s="44">
        <f t="shared" si="17"/>
        <v>76</v>
      </c>
      <c r="AJ48" s="36">
        <f>'Nilai Rapor 1-5 (Puluhan)'!AI48</f>
        <v>76</v>
      </c>
      <c r="AK48" s="44">
        <f t="shared" si="18"/>
        <v>76</v>
      </c>
      <c r="AL48" s="64">
        <f t="shared" si="19"/>
        <v>387</v>
      </c>
      <c r="AM48" s="65">
        <f t="shared" si="58"/>
        <v>77.400000000000006</v>
      </c>
      <c r="AN48" s="36">
        <f>'Nilai Rapor 1-5 (Puluhan)'!AM48</f>
        <v>74</v>
      </c>
      <c r="AO48" s="44">
        <f t="shared" si="21"/>
        <v>74</v>
      </c>
      <c r="AP48" s="36">
        <f>'Nilai Rapor 1-5 (Puluhan)'!AN48</f>
        <v>74</v>
      </c>
      <c r="AQ48" s="44">
        <f t="shared" si="22"/>
        <v>74</v>
      </c>
      <c r="AR48" s="36">
        <f>'Nilai Rapor 1-5 (Puluhan)'!AO48</f>
        <v>77</v>
      </c>
      <c r="AS48" s="44">
        <f t="shared" si="23"/>
        <v>77</v>
      </c>
      <c r="AT48" s="36">
        <f>'Nilai Rapor 1-5 (Puluhan)'!AP48</f>
        <v>81</v>
      </c>
      <c r="AU48" s="44">
        <f t="shared" si="24"/>
        <v>81</v>
      </c>
      <c r="AV48" s="36">
        <f>'Nilai Rapor 1-5 (Puluhan)'!AQ48</f>
        <v>76</v>
      </c>
      <c r="AW48" s="44">
        <f t="shared" si="25"/>
        <v>76</v>
      </c>
      <c r="AX48" s="64">
        <f t="shared" si="26"/>
        <v>382</v>
      </c>
      <c r="AY48" s="65">
        <f t="shared" si="59"/>
        <v>76.400000000000006</v>
      </c>
      <c r="AZ48" s="36">
        <f>'Nilai Rapor 1-5 (Puluhan)'!AU48</f>
        <v>74</v>
      </c>
      <c r="BA48" s="44">
        <f t="shared" si="28"/>
        <v>74</v>
      </c>
      <c r="BB48" s="36">
        <f>'Nilai Rapor 1-5 (Puluhan)'!AV48</f>
        <v>80</v>
      </c>
      <c r="BC48" s="44">
        <f t="shared" si="29"/>
        <v>80</v>
      </c>
      <c r="BD48" s="36">
        <f>'Nilai Rapor 1-5 (Puluhan)'!AW48</f>
        <v>78</v>
      </c>
      <c r="BE48" s="44">
        <f t="shared" si="30"/>
        <v>78</v>
      </c>
      <c r="BF48" s="36">
        <f>'Nilai Rapor 1-5 (Puluhan)'!AX48</f>
        <v>81</v>
      </c>
      <c r="BG48" s="44">
        <f t="shared" si="31"/>
        <v>81</v>
      </c>
      <c r="BH48" s="36">
        <f>'Nilai Rapor 1-5 (Puluhan)'!AY48</f>
        <v>76</v>
      </c>
      <c r="BI48" s="44">
        <f t="shared" si="32"/>
        <v>76</v>
      </c>
      <c r="BJ48" s="64">
        <f t="shared" si="33"/>
        <v>389</v>
      </c>
      <c r="BK48" s="65">
        <f t="shared" si="60"/>
        <v>77.8</v>
      </c>
      <c r="BL48" s="36">
        <f>'Nilai Rapor 1-5 (Puluhan)'!BC48</f>
        <v>74</v>
      </c>
      <c r="BM48" s="44">
        <f t="shared" si="35"/>
        <v>74</v>
      </c>
      <c r="BN48" s="36">
        <f>'Nilai Rapor 1-5 (Puluhan)'!BD48</f>
        <v>79</v>
      </c>
      <c r="BO48" s="44">
        <f t="shared" si="36"/>
        <v>79</v>
      </c>
      <c r="BP48" s="36">
        <f>'Nilai Rapor 1-5 (Puluhan)'!BE48</f>
        <v>81</v>
      </c>
      <c r="BQ48" s="44">
        <f t="shared" si="37"/>
        <v>81</v>
      </c>
      <c r="BR48" s="36">
        <f>'Nilai Rapor 1-5 (Puluhan)'!BF48</f>
        <v>79</v>
      </c>
      <c r="BS48" s="44">
        <f t="shared" si="38"/>
        <v>79</v>
      </c>
      <c r="BT48" s="36">
        <f>'Nilai Rapor 1-5 (Puluhan)'!BG48</f>
        <v>76</v>
      </c>
      <c r="BU48" s="44">
        <f t="shared" si="39"/>
        <v>76</v>
      </c>
      <c r="BV48" s="64">
        <f t="shared" si="40"/>
        <v>389</v>
      </c>
      <c r="BW48" s="65">
        <f t="shared" si="61"/>
        <v>77.8</v>
      </c>
      <c r="BX48" s="36">
        <f>'Nilai Rapor 1-5 (Puluhan)'!BK48</f>
        <v>75</v>
      </c>
      <c r="BY48" s="44">
        <f t="shared" si="42"/>
        <v>75</v>
      </c>
      <c r="BZ48" s="36">
        <f>'Nilai Rapor 1-5 (Puluhan)'!BL48</f>
        <v>76</v>
      </c>
      <c r="CA48" s="44">
        <f t="shared" si="43"/>
        <v>76</v>
      </c>
      <c r="CB48" s="36">
        <f>'Nilai Rapor 1-5 (Puluhan)'!BM48</f>
        <v>79</v>
      </c>
      <c r="CC48" s="44">
        <f t="shared" si="44"/>
        <v>79</v>
      </c>
      <c r="CD48" s="36">
        <f>'Nilai Rapor 1-5 (Puluhan)'!BN48</f>
        <v>81</v>
      </c>
      <c r="CE48" s="44">
        <f t="shared" si="45"/>
        <v>81</v>
      </c>
      <c r="CF48" s="36">
        <f>'Nilai Rapor 1-5 (Puluhan)'!BO48</f>
        <v>76</v>
      </c>
      <c r="CG48" s="44">
        <f t="shared" si="46"/>
        <v>76</v>
      </c>
      <c r="CH48" s="64">
        <f t="shared" si="47"/>
        <v>387</v>
      </c>
      <c r="CI48" s="64">
        <f t="shared" si="62"/>
        <v>77.400000000000006</v>
      </c>
      <c r="CJ48" s="59"/>
      <c r="CK48" s="36">
        <f>'Nilai Rapor 1-5 (Puluhan)'!EG48</f>
        <v>89</v>
      </c>
      <c r="CL48" s="44">
        <f t="shared" si="49"/>
        <v>89</v>
      </c>
      <c r="CM48" s="36">
        <f>'Nilai Rapor 1-5 (Puluhan)'!EH48</f>
        <v>90</v>
      </c>
      <c r="CN48" s="44">
        <f t="shared" si="50"/>
        <v>90</v>
      </c>
      <c r="CO48" s="36">
        <f>'Nilai Rapor 1-5 (Puluhan)'!EI48</f>
        <v>90</v>
      </c>
      <c r="CP48" s="44">
        <f t="shared" si="51"/>
        <v>90</v>
      </c>
      <c r="CQ48" s="36">
        <f>'Nilai Rapor 1-5 (Puluhan)'!EJ48</f>
        <v>89</v>
      </c>
      <c r="CR48" s="44">
        <f t="shared" si="52"/>
        <v>89</v>
      </c>
      <c r="CS48" s="36">
        <f>'Nilai Rapor 1-5 (Puluhan)'!EK48</f>
        <v>90</v>
      </c>
      <c r="CT48" s="44">
        <f t="shared" si="53"/>
        <v>90</v>
      </c>
      <c r="CU48" s="36">
        <f t="shared" si="54"/>
        <v>448</v>
      </c>
      <c r="CV48" s="36">
        <f t="shared" si="63"/>
        <v>89.6</v>
      </c>
      <c r="CW48" s="59"/>
      <c r="CX48" s="45">
        <f t="shared" si="64"/>
        <v>78.857142857142861</v>
      </c>
      <c r="CY48" s="45">
        <f t="shared" si="65"/>
        <v>78.857142857142861</v>
      </c>
      <c r="CZ48" s="45">
        <f t="shared" si="66"/>
        <v>81.571428571428569</v>
      </c>
      <c r="DA48" s="45">
        <f t="shared" si="67"/>
        <v>81.571428571428569</v>
      </c>
      <c r="DB48" s="45">
        <f t="shared" si="68"/>
        <v>81.571428571428569</v>
      </c>
      <c r="DC48" s="45">
        <f t="shared" si="69"/>
        <v>81.571428571428569</v>
      </c>
      <c r="DD48" s="45">
        <f t="shared" si="70"/>
        <v>82.428571428571431</v>
      </c>
      <c r="DE48" s="45">
        <f t="shared" si="71"/>
        <v>82.428571428571431</v>
      </c>
      <c r="DF48" s="45">
        <f t="shared" si="72"/>
        <v>80</v>
      </c>
      <c r="DG48" s="45">
        <f t="shared" si="73"/>
        <v>80</v>
      </c>
      <c r="DH48" s="45">
        <f t="shared" si="74"/>
        <v>80.885714285714272</v>
      </c>
      <c r="DI48" s="47">
        <f t="shared" si="75"/>
        <v>31</v>
      </c>
    </row>
    <row r="49" spans="1:113" x14ac:dyDescent="0.25">
      <c r="A49" s="130">
        <v>43</v>
      </c>
      <c r="B49" s="79" t="s">
        <v>291</v>
      </c>
      <c r="C49" s="131" t="s">
        <v>185</v>
      </c>
      <c r="D49" s="36">
        <f>'Nilai Rapor 1-5 (Puluhan)'!G49</f>
        <v>94</v>
      </c>
      <c r="E49" s="36">
        <f t="shared" si="0"/>
        <v>94</v>
      </c>
      <c r="F49" s="36">
        <f>'Nilai Rapor 1-5 (Puluhan)'!H49</f>
        <v>93</v>
      </c>
      <c r="G49" s="36">
        <f t="shared" si="1"/>
        <v>93</v>
      </c>
      <c r="H49" s="36">
        <f>'Nilai Rapor 1-5 (Puluhan)'!I49</f>
        <v>92</v>
      </c>
      <c r="I49" s="36">
        <f t="shared" si="2"/>
        <v>92</v>
      </c>
      <c r="J49" s="36">
        <f>'Nilai Rapor 1-5 (Puluhan)'!J49</f>
        <v>93</v>
      </c>
      <c r="K49" s="36">
        <f t="shared" si="3"/>
        <v>93</v>
      </c>
      <c r="L49" s="36">
        <f>'Nilai Rapor 1-5 (Puluhan)'!K49</f>
        <v>92</v>
      </c>
      <c r="M49" s="36">
        <f t="shared" si="4"/>
        <v>92</v>
      </c>
      <c r="N49" s="64">
        <f t="shared" si="5"/>
        <v>464</v>
      </c>
      <c r="O49" s="65">
        <f t="shared" si="56"/>
        <v>92.8</v>
      </c>
      <c r="P49" s="36">
        <f>'Nilai Rapor 1-5 (Puluhan)'!W49</f>
        <v>92</v>
      </c>
      <c r="Q49" s="44">
        <f t="shared" si="7"/>
        <v>92</v>
      </c>
      <c r="R49" s="36">
        <f>'Nilai Rapor 1-5 (Puluhan)'!X49</f>
        <v>91</v>
      </c>
      <c r="S49" s="44">
        <f t="shared" si="8"/>
        <v>91</v>
      </c>
      <c r="T49" s="36">
        <f>'Nilai Rapor 1-5 (Puluhan)'!Y49</f>
        <v>93</v>
      </c>
      <c r="U49" s="44">
        <f t="shared" si="9"/>
        <v>93</v>
      </c>
      <c r="V49" s="36">
        <f>'Nilai Rapor 1-5 (Puluhan)'!Z49</f>
        <v>94</v>
      </c>
      <c r="W49" s="44">
        <f t="shared" si="10"/>
        <v>94</v>
      </c>
      <c r="X49" s="36">
        <f>'Nilai Rapor 1-5 (Puluhan)'!AA49</f>
        <v>92</v>
      </c>
      <c r="Y49" s="44">
        <f t="shared" si="11"/>
        <v>92</v>
      </c>
      <c r="Z49" s="64">
        <f t="shared" si="12"/>
        <v>462</v>
      </c>
      <c r="AA49" s="65">
        <f t="shared" si="57"/>
        <v>92.4</v>
      </c>
      <c r="AB49" s="36">
        <f>'Nilai Rapor 1-5 (Puluhan)'!AE49</f>
        <v>82</v>
      </c>
      <c r="AC49" s="44">
        <f t="shared" si="14"/>
        <v>82</v>
      </c>
      <c r="AD49" s="36">
        <f>'Nilai Rapor 1-5 (Puluhan)'!AF49</f>
        <v>82</v>
      </c>
      <c r="AE49" s="44">
        <f t="shared" si="15"/>
        <v>82</v>
      </c>
      <c r="AF49" s="36">
        <f>'Nilai Rapor 1-5 (Puluhan)'!AG49</f>
        <v>79</v>
      </c>
      <c r="AG49" s="44">
        <f t="shared" si="16"/>
        <v>79</v>
      </c>
      <c r="AH49" s="36">
        <f>'Nilai Rapor 1-5 (Puluhan)'!AH49</f>
        <v>78</v>
      </c>
      <c r="AI49" s="44">
        <f t="shared" si="17"/>
        <v>78</v>
      </c>
      <c r="AJ49" s="36">
        <f>'Nilai Rapor 1-5 (Puluhan)'!AI49</f>
        <v>80</v>
      </c>
      <c r="AK49" s="44">
        <f t="shared" si="18"/>
        <v>80</v>
      </c>
      <c r="AL49" s="64">
        <f t="shared" si="19"/>
        <v>401</v>
      </c>
      <c r="AM49" s="65">
        <f t="shared" si="58"/>
        <v>80.2</v>
      </c>
      <c r="AN49" s="36">
        <f>'Nilai Rapor 1-5 (Puluhan)'!AM49</f>
        <v>77</v>
      </c>
      <c r="AO49" s="44">
        <f t="shared" si="21"/>
        <v>77</v>
      </c>
      <c r="AP49" s="36">
        <f>'Nilai Rapor 1-5 (Puluhan)'!AN49</f>
        <v>76</v>
      </c>
      <c r="AQ49" s="44">
        <f t="shared" si="22"/>
        <v>76</v>
      </c>
      <c r="AR49" s="36">
        <f>'Nilai Rapor 1-5 (Puluhan)'!AO49</f>
        <v>79</v>
      </c>
      <c r="AS49" s="44">
        <f t="shared" si="23"/>
        <v>79</v>
      </c>
      <c r="AT49" s="36">
        <f>'Nilai Rapor 1-5 (Puluhan)'!AP49</f>
        <v>81</v>
      </c>
      <c r="AU49" s="44">
        <f t="shared" si="24"/>
        <v>81</v>
      </c>
      <c r="AV49" s="36">
        <f>'Nilai Rapor 1-5 (Puluhan)'!AQ49</f>
        <v>78</v>
      </c>
      <c r="AW49" s="44">
        <f t="shared" si="25"/>
        <v>78</v>
      </c>
      <c r="AX49" s="64">
        <f t="shared" si="26"/>
        <v>391</v>
      </c>
      <c r="AY49" s="65">
        <f t="shared" si="59"/>
        <v>78.2</v>
      </c>
      <c r="AZ49" s="36">
        <f>'Nilai Rapor 1-5 (Puluhan)'!AU49</f>
        <v>78</v>
      </c>
      <c r="BA49" s="44">
        <f t="shared" si="28"/>
        <v>78</v>
      </c>
      <c r="BB49" s="36">
        <f>'Nilai Rapor 1-5 (Puluhan)'!AV49</f>
        <v>77</v>
      </c>
      <c r="BC49" s="44">
        <f t="shared" si="29"/>
        <v>77</v>
      </c>
      <c r="BD49" s="36">
        <f>'Nilai Rapor 1-5 (Puluhan)'!AW49</f>
        <v>79</v>
      </c>
      <c r="BE49" s="44">
        <f t="shared" si="30"/>
        <v>79</v>
      </c>
      <c r="BF49" s="36">
        <f>'Nilai Rapor 1-5 (Puluhan)'!AX49</f>
        <v>81</v>
      </c>
      <c r="BG49" s="44">
        <f t="shared" si="31"/>
        <v>81</v>
      </c>
      <c r="BH49" s="36">
        <f>'Nilai Rapor 1-5 (Puluhan)'!AY49</f>
        <v>79</v>
      </c>
      <c r="BI49" s="44">
        <f t="shared" si="32"/>
        <v>79</v>
      </c>
      <c r="BJ49" s="64">
        <f t="shared" si="33"/>
        <v>394</v>
      </c>
      <c r="BK49" s="65">
        <f t="shared" si="60"/>
        <v>78.8</v>
      </c>
      <c r="BL49" s="36">
        <f>'Nilai Rapor 1-5 (Puluhan)'!BC49</f>
        <v>79</v>
      </c>
      <c r="BM49" s="44">
        <f t="shared" si="35"/>
        <v>79</v>
      </c>
      <c r="BN49" s="36">
        <f>'Nilai Rapor 1-5 (Puluhan)'!BD49</f>
        <v>78</v>
      </c>
      <c r="BO49" s="44">
        <f t="shared" si="36"/>
        <v>78</v>
      </c>
      <c r="BP49" s="36">
        <f>'Nilai Rapor 1-5 (Puluhan)'!BE49</f>
        <v>83</v>
      </c>
      <c r="BQ49" s="44">
        <f t="shared" si="37"/>
        <v>83</v>
      </c>
      <c r="BR49" s="36">
        <f>'Nilai Rapor 1-5 (Puluhan)'!BF49</f>
        <v>80</v>
      </c>
      <c r="BS49" s="44">
        <f t="shared" si="38"/>
        <v>80</v>
      </c>
      <c r="BT49" s="36">
        <f>'Nilai Rapor 1-5 (Puluhan)'!BG49</f>
        <v>79</v>
      </c>
      <c r="BU49" s="44">
        <f t="shared" si="39"/>
        <v>79</v>
      </c>
      <c r="BV49" s="64">
        <f t="shared" si="40"/>
        <v>399</v>
      </c>
      <c r="BW49" s="65">
        <f t="shared" si="61"/>
        <v>79.8</v>
      </c>
      <c r="BX49" s="36">
        <f>'Nilai Rapor 1-5 (Puluhan)'!BK49</f>
        <v>79</v>
      </c>
      <c r="BY49" s="44">
        <f t="shared" si="42"/>
        <v>79</v>
      </c>
      <c r="BZ49" s="36">
        <f>'Nilai Rapor 1-5 (Puluhan)'!BL49</f>
        <v>80</v>
      </c>
      <c r="CA49" s="44">
        <f t="shared" si="43"/>
        <v>80</v>
      </c>
      <c r="CB49" s="36">
        <f>'Nilai Rapor 1-5 (Puluhan)'!BM49</f>
        <v>82</v>
      </c>
      <c r="CC49" s="44">
        <f t="shared" si="44"/>
        <v>82</v>
      </c>
      <c r="CD49" s="36">
        <f>'Nilai Rapor 1-5 (Puluhan)'!BN49</f>
        <v>79</v>
      </c>
      <c r="CE49" s="44">
        <f t="shared" si="45"/>
        <v>79</v>
      </c>
      <c r="CF49" s="36">
        <f>'Nilai Rapor 1-5 (Puluhan)'!BO49</f>
        <v>81</v>
      </c>
      <c r="CG49" s="44">
        <f t="shared" si="46"/>
        <v>81</v>
      </c>
      <c r="CH49" s="64">
        <f t="shared" si="47"/>
        <v>401</v>
      </c>
      <c r="CI49" s="64">
        <f t="shared" si="62"/>
        <v>80.2</v>
      </c>
      <c r="CJ49" s="59"/>
      <c r="CK49" s="36">
        <f>'Nilai Rapor 1-5 (Puluhan)'!EG49</f>
        <v>91.25</v>
      </c>
      <c r="CL49" s="44">
        <f t="shared" si="49"/>
        <v>91.25</v>
      </c>
      <c r="CM49" s="36">
        <f>'Nilai Rapor 1-5 (Puluhan)'!EH49</f>
        <v>91.5</v>
      </c>
      <c r="CN49" s="44">
        <f t="shared" si="50"/>
        <v>91.5</v>
      </c>
      <c r="CO49" s="36">
        <f>'Nilai Rapor 1-5 (Puluhan)'!EI49</f>
        <v>91.5</v>
      </c>
      <c r="CP49" s="44">
        <f t="shared" si="51"/>
        <v>91.5</v>
      </c>
      <c r="CQ49" s="36">
        <f>'Nilai Rapor 1-5 (Puluhan)'!EJ49</f>
        <v>92.5</v>
      </c>
      <c r="CR49" s="44">
        <f t="shared" si="52"/>
        <v>92.5</v>
      </c>
      <c r="CS49" s="36">
        <f>'Nilai Rapor 1-5 (Puluhan)'!EK49</f>
        <v>92</v>
      </c>
      <c r="CT49" s="44">
        <f t="shared" si="53"/>
        <v>92</v>
      </c>
      <c r="CU49" s="36">
        <f t="shared" si="54"/>
        <v>458.75</v>
      </c>
      <c r="CV49" s="36">
        <f t="shared" si="63"/>
        <v>91.75</v>
      </c>
      <c r="CW49" s="59"/>
      <c r="CX49" s="45">
        <f t="shared" si="64"/>
        <v>82.607142857142861</v>
      </c>
      <c r="CY49" s="45">
        <f t="shared" si="65"/>
        <v>82.607142857142861</v>
      </c>
      <c r="CZ49" s="45">
        <f t="shared" si="66"/>
        <v>82.214285714285708</v>
      </c>
      <c r="DA49" s="45">
        <f t="shared" si="67"/>
        <v>82.214285714285708</v>
      </c>
      <c r="DB49" s="45">
        <f t="shared" si="68"/>
        <v>83.785714285714292</v>
      </c>
      <c r="DC49" s="45">
        <f t="shared" si="69"/>
        <v>83.785714285714292</v>
      </c>
      <c r="DD49" s="45">
        <f t="shared" si="70"/>
        <v>83.642857142857139</v>
      </c>
      <c r="DE49" s="45">
        <f t="shared" si="71"/>
        <v>83.642857142857139</v>
      </c>
      <c r="DF49" s="45">
        <f t="shared" si="72"/>
        <v>83</v>
      </c>
      <c r="DG49" s="45">
        <f t="shared" si="73"/>
        <v>83</v>
      </c>
      <c r="DH49" s="45">
        <f t="shared" si="74"/>
        <v>83.05</v>
      </c>
      <c r="DI49" s="47">
        <f t="shared" si="75"/>
        <v>13</v>
      </c>
    </row>
    <row r="50" spans="1:113" x14ac:dyDescent="0.25">
      <c r="A50" s="130">
        <v>44</v>
      </c>
      <c r="B50" s="79" t="s">
        <v>292</v>
      </c>
      <c r="C50" s="131" t="s">
        <v>186</v>
      </c>
      <c r="D50" s="36">
        <f>'Nilai Rapor 1-5 (Puluhan)'!G50</f>
        <v>82</v>
      </c>
      <c r="E50" s="36">
        <f t="shared" si="0"/>
        <v>82</v>
      </c>
      <c r="F50" s="36">
        <f>'Nilai Rapor 1-5 (Puluhan)'!H50</f>
        <v>93</v>
      </c>
      <c r="G50" s="36">
        <f t="shared" si="1"/>
        <v>93</v>
      </c>
      <c r="H50" s="36">
        <f>'Nilai Rapor 1-5 (Puluhan)'!I50</f>
        <v>80</v>
      </c>
      <c r="I50" s="36">
        <f t="shared" si="2"/>
        <v>80</v>
      </c>
      <c r="J50" s="36">
        <f>'Nilai Rapor 1-5 (Puluhan)'!J50</f>
        <v>78</v>
      </c>
      <c r="K50" s="36">
        <f t="shared" si="3"/>
        <v>78</v>
      </c>
      <c r="L50" s="36">
        <f>'Nilai Rapor 1-5 (Puluhan)'!K50</f>
        <v>78</v>
      </c>
      <c r="M50" s="36">
        <f t="shared" si="4"/>
        <v>78</v>
      </c>
      <c r="N50" s="64">
        <f t="shared" si="5"/>
        <v>411</v>
      </c>
      <c r="O50" s="65">
        <f t="shared" si="56"/>
        <v>82.2</v>
      </c>
      <c r="P50" s="36">
        <f>'Nilai Rapor 1-5 (Puluhan)'!W50</f>
        <v>74</v>
      </c>
      <c r="Q50" s="44">
        <f t="shared" si="7"/>
        <v>74</v>
      </c>
      <c r="R50" s="36">
        <f>'Nilai Rapor 1-5 (Puluhan)'!X50</f>
        <v>72</v>
      </c>
      <c r="S50" s="44">
        <f t="shared" si="8"/>
        <v>72</v>
      </c>
      <c r="T50" s="36">
        <f>'Nilai Rapor 1-5 (Puluhan)'!Y50</f>
        <v>81</v>
      </c>
      <c r="U50" s="44">
        <f t="shared" si="9"/>
        <v>81</v>
      </c>
      <c r="V50" s="36">
        <f>'Nilai Rapor 1-5 (Puluhan)'!Z50</f>
        <v>82</v>
      </c>
      <c r="W50" s="44">
        <f t="shared" si="10"/>
        <v>82</v>
      </c>
      <c r="X50" s="36">
        <f>'Nilai Rapor 1-5 (Puluhan)'!AA50</f>
        <v>87</v>
      </c>
      <c r="Y50" s="44">
        <f t="shared" si="11"/>
        <v>87</v>
      </c>
      <c r="Z50" s="64">
        <f t="shared" si="12"/>
        <v>396</v>
      </c>
      <c r="AA50" s="65">
        <f t="shared" si="57"/>
        <v>79.2</v>
      </c>
      <c r="AB50" s="36">
        <f>'Nilai Rapor 1-5 (Puluhan)'!AE50</f>
        <v>79</v>
      </c>
      <c r="AC50" s="44">
        <f t="shared" si="14"/>
        <v>79</v>
      </c>
      <c r="AD50" s="36">
        <f>'Nilai Rapor 1-5 (Puluhan)'!AF50</f>
        <v>85</v>
      </c>
      <c r="AE50" s="44">
        <f t="shared" si="15"/>
        <v>85</v>
      </c>
      <c r="AF50" s="36">
        <f>'Nilai Rapor 1-5 (Puluhan)'!AG50</f>
        <v>75</v>
      </c>
      <c r="AG50" s="44">
        <f t="shared" si="16"/>
        <v>75</v>
      </c>
      <c r="AH50" s="36">
        <f>'Nilai Rapor 1-5 (Puluhan)'!AH50</f>
        <v>76</v>
      </c>
      <c r="AI50" s="44">
        <f t="shared" si="17"/>
        <v>76</v>
      </c>
      <c r="AJ50" s="36">
        <f>'Nilai Rapor 1-5 (Puluhan)'!AI50</f>
        <v>76</v>
      </c>
      <c r="AK50" s="44">
        <f t="shared" si="18"/>
        <v>76</v>
      </c>
      <c r="AL50" s="64">
        <f t="shared" si="19"/>
        <v>391</v>
      </c>
      <c r="AM50" s="65">
        <f t="shared" si="58"/>
        <v>78.2</v>
      </c>
      <c r="AN50" s="36">
        <f>'Nilai Rapor 1-5 (Puluhan)'!AM50</f>
        <v>75</v>
      </c>
      <c r="AO50" s="44">
        <f t="shared" si="21"/>
        <v>75</v>
      </c>
      <c r="AP50" s="36">
        <f>'Nilai Rapor 1-5 (Puluhan)'!AN50</f>
        <v>74</v>
      </c>
      <c r="AQ50" s="44">
        <f t="shared" si="22"/>
        <v>74</v>
      </c>
      <c r="AR50" s="36">
        <f>'Nilai Rapor 1-5 (Puluhan)'!AO50</f>
        <v>80</v>
      </c>
      <c r="AS50" s="44">
        <f t="shared" si="23"/>
        <v>80</v>
      </c>
      <c r="AT50" s="36">
        <f>'Nilai Rapor 1-5 (Puluhan)'!AP50</f>
        <v>82</v>
      </c>
      <c r="AU50" s="44">
        <f t="shared" si="24"/>
        <v>82</v>
      </c>
      <c r="AV50" s="36">
        <f>'Nilai Rapor 1-5 (Puluhan)'!AQ50</f>
        <v>78</v>
      </c>
      <c r="AW50" s="44">
        <f t="shared" si="25"/>
        <v>78</v>
      </c>
      <c r="AX50" s="64">
        <f t="shared" si="26"/>
        <v>389</v>
      </c>
      <c r="AY50" s="65">
        <f t="shared" si="59"/>
        <v>77.8</v>
      </c>
      <c r="AZ50" s="36">
        <f>'Nilai Rapor 1-5 (Puluhan)'!AU50</f>
        <v>74</v>
      </c>
      <c r="BA50" s="44">
        <f t="shared" si="28"/>
        <v>74</v>
      </c>
      <c r="BB50" s="36">
        <f>'Nilai Rapor 1-5 (Puluhan)'!AV50</f>
        <v>80</v>
      </c>
      <c r="BC50" s="44">
        <f t="shared" si="29"/>
        <v>80</v>
      </c>
      <c r="BD50" s="36">
        <f>'Nilai Rapor 1-5 (Puluhan)'!AW50</f>
        <v>78</v>
      </c>
      <c r="BE50" s="44">
        <f t="shared" si="30"/>
        <v>78</v>
      </c>
      <c r="BF50" s="36">
        <f>'Nilai Rapor 1-5 (Puluhan)'!AX50</f>
        <v>84</v>
      </c>
      <c r="BG50" s="44">
        <f t="shared" si="31"/>
        <v>84</v>
      </c>
      <c r="BH50" s="36">
        <f>'Nilai Rapor 1-5 (Puluhan)'!AY50</f>
        <v>77</v>
      </c>
      <c r="BI50" s="44">
        <f t="shared" si="32"/>
        <v>77</v>
      </c>
      <c r="BJ50" s="64">
        <f t="shared" si="33"/>
        <v>393</v>
      </c>
      <c r="BK50" s="65">
        <f t="shared" si="60"/>
        <v>78.599999999999994</v>
      </c>
      <c r="BL50" s="36">
        <f>'Nilai Rapor 1-5 (Puluhan)'!BC50</f>
        <v>74</v>
      </c>
      <c r="BM50" s="44">
        <f t="shared" si="35"/>
        <v>74</v>
      </c>
      <c r="BN50" s="36">
        <f>'Nilai Rapor 1-5 (Puluhan)'!BD50</f>
        <v>82</v>
      </c>
      <c r="BO50" s="44">
        <f t="shared" si="36"/>
        <v>82</v>
      </c>
      <c r="BP50" s="36">
        <f>'Nilai Rapor 1-5 (Puluhan)'!BE50</f>
        <v>82</v>
      </c>
      <c r="BQ50" s="44">
        <f t="shared" si="37"/>
        <v>82</v>
      </c>
      <c r="BR50" s="36">
        <f>'Nilai Rapor 1-5 (Puluhan)'!BF50</f>
        <v>81</v>
      </c>
      <c r="BS50" s="44">
        <f t="shared" si="38"/>
        <v>81</v>
      </c>
      <c r="BT50" s="36">
        <f>'Nilai Rapor 1-5 (Puluhan)'!BG50</f>
        <v>76</v>
      </c>
      <c r="BU50" s="44">
        <f t="shared" si="39"/>
        <v>76</v>
      </c>
      <c r="BV50" s="64">
        <f t="shared" si="40"/>
        <v>395</v>
      </c>
      <c r="BW50" s="65">
        <f t="shared" si="61"/>
        <v>79</v>
      </c>
      <c r="BX50" s="36">
        <f>'Nilai Rapor 1-5 (Puluhan)'!BK50</f>
        <v>75</v>
      </c>
      <c r="BY50" s="44">
        <f t="shared" si="42"/>
        <v>75</v>
      </c>
      <c r="BZ50" s="36">
        <f>'Nilai Rapor 1-5 (Puluhan)'!BL50</f>
        <v>77</v>
      </c>
      <c r="CA50" s="44">
        <f t="shared" si="43"/>
        <v>77</v>
      </c>
      <c r="CB50" s="36">
        <f>'Nilai Rapor 1-5 (Puluhan)'!BM50</f>
        <v>80</v>
      </c>
      <c r="CC50" s="44">
        <f t="shared" si="44"/>
        <v>80</v>
      </c>
      <c r="CD50" s="36">
        <f>'Nilai Rapor 1-5 (Puluhan)'!BN50</f>
        <v>84</v>
      </c>
      <c r="CE50" s="44">
        <f t="shared" si="45"/>
        <v>84</v>
      </c>
      <c r="CF50" s="36">
        <f>'Nilai Rapor 1-5 (Puluhan)'!BO50</f>
        <v>77</v>
      </c>
      <c r="CG50" s="44">
        <f t="shared" si="46"/>
        <v>77</v>
      </c>
      <c r="CH50" s="64">
        <f t="shared" si="47"/>
        <v>393</v>
      </c>
      <c r="CI50" s="64">
        <f t="shared" si="62"/>
        <v>78.599999999999994</v>
      </c>
      <c r="CJ50" s="59"/>
      <c r="CK50" s="36">
        <f>'Nilai Rapor 1-5 (Puluhan)'!EG50</f>
        <v>79</v>
      </c>
      <c r="CL50" s="44">
        <f t="shared" si="49"/>
        <v>79</v>
      </c>
      <c r="CM50" s="36">
        <f>'Nilai Rapor 1-5 (Puluhan)'!EH50</f>
        <v>81.5</v>
      </c>
      <c r="CN50" s="44">
        <f t="shared" si="50"/>
        <v>81.5</v>
      </c>
      <c r="CO50" s="36">
        <f>'Nilai Rapor 1-5 (Puluhan)'!EI50</f>
        <v>81</v>
      </c>
      <c r="CP50" s="44">
        <f t="shared" si="51"/>
        <v>81</v>
      </c>
      <c r="CQ50" s="36">
        <f>'Nilai Rapor 1-5 (Puluhan)'!EJ50</f>
        <v>77.5</v>
      </c>
      <c r="CR50" s="44">
        <f t="shared" si="52"/>
        <v>77.5</v>
      </c>
      <c r="CS50" s="36">
        <f>'Nilai Rapor 1-5 (Puluhan)'!EK50</f>
        <v>80.5</v>
      </c>
      <c r="CT50" s="44">
        <f t="shared" si="53"/>
        <v>80.5</v>
      </c>
      <c r="CU50" s="36">
        <f t="shared" si="54"/>
        <v>399.5</v>
      </c>
      <c r="CV50" s="36">
        <f t="shared" si="63"/>
        <v>79.900000000000006</v>
      </c>
      <c r="CW50" s="59"/>
      <c r="CX50" s="45">
        <f t="shared" si="64"/>
        <v>75.714285714285708</v>
      </c>
      <c r="CY50" s="45">
        <f t="shared" si="65"/>
        <v>75.714285714285708</v>
      </c>
      <c r="CZ50" s="45">
        <f t="shared" si="66"/>
        <v>78.785714285714292</v>
      </c>
      <c r="DA50" s="45">
        <f t="shared" si="67"/>
        <v>78.785714285714292</v>
      </c>
      <c r="DB50" s="45">
        <f t="shared" si="68"/>
        <v>79.571428571428569</v>
      </c>
      <c r="DC50" s="45">
        <f t="shared" si="69"/>
        <v>79.571428571428569</v>
      </c>
      <c r="DD50" s="45">
        <f t="shared" si="70"/>
        <v>80.928571428571431</v>
      </c>
      <c r="DE50" s="45">
        <f t="shared" si="71"/>
        <v>80.928571428571431</v>
      </c>
      <c r="DF50" s="45">
        <f t="shared" si="72"/>
        <v>78.785714285714292</v>
      </c>
      <c r="DG50" s="45">
        <f t="shared" si="73"/>
        <v>78.785714285714292</v>
      </c>
      <c r="DH50" s="45">
        <f t="shared" si="74"/>
        <v>78.757142857142867</v>
      </c>
      <c r="DI50" s="47">
        <f t="shared" si="75"/>
        <v>37</v>
      </c>
    </row>
    <row r="51" spans="1:113" x14ac:dyDescent="0.25">
      <c r="A51" s="130">
        <v>45</v>
      </c>
      <c r="B51" s="79" t="s">
        <v>293</v>
      </c>
      <c r="C51" s="131" t="s">
        <v>187</v>
      </c>
      <c r="D51" s="36">
        <f>'Nilai Rapor 1-5 (Puluhan)'!G51</f>
        <v>94</v>
      </c>
      <c r="E51" s="36">
        <f t="shared" si="0"/>
        <v>94</v>
      </c>
      <c r="F51" s="36">
        <f>'Nilai Rapor 1-5 (Puluhan)'!H51</f>
        <v>93</v>
      </c>
      <c r="G51" s="36">
        <f t="shared" si="1"/>
        <v>93</v>
      </c>
      <c r="H51" s="36">
        <f>'Nilai Rapor 1-5 (Puluhan)'!I51</f>
        <v>91</v>
      </c>
      <c r="I51" s="36">
        <f t="shared" si="2"/>
        <v>91</v>
      </c>
      <c r="J51" s="36">
        <f>'Nilai Rapor 1-5 (Puluhan)'!J51</f>
        <v>90</v>
      </c>
      <c r="K51" s="36">
        <f t="shared" si="3"/>
        <v>90</v>
      </c>
      <c r="L51" s="36">
        <f>'Nilai Rapor 1-5 (Puluhan)'!K51</f>
        <v>93</v>
      </c>
      <c r="M51" s="36">
        <f t="shared" si="4"/>
        <v>93</v>
      </c>
      <c r="N51" s="64">
        <f t="shared" si="5"/>
        <v>461</v>
      </c>
      <c r="O51" s="65">
        <f t="shared" si="56"/>
        <v>92.2</v>
      </c>
      <c r="P51" s="36">
        <f>'Nilai Rapor 1-5 (Puluhan)'!W51</f>
        <v>90</v>
      </c>
      <c r="Q51" s="44">
        <f t="shared" si="7"/>
        <v>90</v>
      </c>
      <c r="R51" s="36">
        <f>'Nilai Rapor 1-5 (Puluhan)'!X51</f>
        <v>91</v>
      </c>
      <c r="S51" s="44">
        <f t="shared" si="8"/>
        <v>91</v>
      </c>
      <c r="T51" s="36">
        <f>'Nilai Rapor 1-5 (Puluhan)'!Y51</f>
        <v>93</v>
      </c>
      <c r="U51" s="44">
        <f t="shared" si="9"/>
        <v>93</v>
      </c>
      <c r="V51" s="36">
        <f>'Nilai Rapor 1-5 (Puluhan)'!Z51</f>
        <v>92</v>
      </c>
      <c r="W51" s="44">
        <f t="shared" si="10"/>
        <v>92</v>
      </c>
      <c r="X51" s="36">
        <f>'Nilai Rapor 1-5 (Puluhan)'!AA51</f>
        <v>92</v>
      </c>
      <c r="Y51" s="44">
        <f t="shared" si="11"/>
        <v>92</v>
      </c>
      <c r="Z51" s="64">
        <f t="shared" si="12"/>
        <v>458</v>
      </c>
      <c r="AA51" s="65">
        <f t="shared" si="57"/>
        <v>91.6</v>
      </c>
      <c r="AB51" s="36">
        <f>'Nilai Rapor 1-5 (Puluhan)'!AE51</f>
        <v>90</v>
      </c>
      <c r="AC51" s="44">
        <f t="shared" si="14"/>
        <v>90</v>
      </c>
      <c r="AD51" s="36">
        <f>'Nilai Rapor 1-5 (Puluhan)'!AF51</f>
        <v>92</v>
      </c>
      <c r="AE51" s="44">
        <f t="shared" si="15"/>
        <v>92</v>
      </c>
      <c r="AF51" s="36">
        <f>'Nilai Rapor 1-5 (Puluhan)'!AG51</f>
        <v>91</v>
      </c>
      <c r="AG51" s="44">
        <f t="shared" si="16"/>
        <v>91</v>
      </c>
      <c r="AH51" s="36">
        <f>'Nilai Rapor 1-5 (Puluhan)'!AH51</f>
        <v>87</v>
      </c>
      <c r="AI51" s="44">
        <f t="shared" si="17"/>
        <v>87</v>
      </c>
      <c r="AJ51" s="36">
        <f>'Nilai Rapor 1-5 (Puluhan)'!AI51</f>
        <v>81</v>
      </c>
      <c r="AK51" s="44">
        <f t="shared" si="18"/>
        <v>81</v>
      </c>
      <c r="AL51" s="64">
        <f t="shared" si="19"/>
        <v>441</v>
      </c>
      <c r="AM51" s="65">
        <f t="shared" si="58"/>
        <v>88.2</v>
      </c>
      <c r="AN51" s="36">
        <f>'Nilai Rapor 1-5 (Puluhan)'!AM51</f>
        <v>85</v>
      </c>
      <c r="AO51" s="44">
        <f t="shared" si="21"/>
        <v>85</v>
      </c>
      <c r="AP51" s="36">
        <f>'Nilai Rapor 1-5 (Puluhan)'!AN51</f>
        <v>91</v>
      </c>
      <c r="AQ51" s="44">
        <f t="shared" si="22"/>
        <v>91</v>
      </c>
      <c r="AR51" s="36">
        <f>'Nilai Rapor 1-5 (Puluhan)'!AO51</f>
        <v>84</v>
      </c>
      <c r="AS51" s="44">
        <f t="shared" si="23"/>
        <v>84</v>
      </c>
      <c r="AT51" s="36">
        <f>'Nilai Rapor 1-5 (Puluhan)'!AP51</f>
        <v>85</v>
      </c>
      <c r="AU51" s="44">
        <f t="shared" si="24"/>
        <v>85</v>
      </c>
      <c r="AV51" s="36">
        <f>'Nilai Rapor 1-5 (Puluhan)'!AQ51</f>
        <v>84</v>
      </c>
      <c r="AW51" s="44">
        <f t="shared" si="25"/>
        <v>84</v>
      </c>
      <c r="AX51" s="64">
        <f t="shared" si="26"/>
        <v>429</v>
      </c>
      <c r="AY51" s="65">
        <f t="shared" si="59"/>
        <v>85.8</v>
      </c>
      <c r="AZ51" s="36">
        <f>'Nilai Rapor 1-5 (Puluhan)'!AU51</f>
        <v>92</v>
      </c>
      <c r="BA51" s="44">
        <f t="shared" si="28"/>
        <v>92</v>
      </c>
      <c r="BB51" s="36">
        <f>'Nilai Rapor 1-5 (Puluhan)'!AV51</f>
        <v>90</v>
      </c>
      <c r="BC51" s="44">
        <f t="shared" si="29"/>
        <v>90</v>
      </c>
      <c r="BD51" s="36">
        <f>'Nilai Rapor 1-5 (Puluhan)'!AW51</f>
        <v>85</v>
      </c>
      <c r="BE51" s="44">
        <f t="shared" si="30"/>
        <v>85</v>
      </c>
      <c r="BF51" s="36">
        <f>'Nilai Rapor 1-5 (Puluhan)'!AX51</f>
        <v>90</v>
      </c>
      <c r="BG51" s="44">
        <f t="shared" si="31"/>
        <v>90</v>
      </c>
      <c r="BH51" s="36">
        <f>'Nilai Rapor 1-5 (Puluhan)'!AY51</f>
        <v>82</v>
      </c>
      <c r="BI51" s="44">
        <f t="shared" si="32"/>
        <v>82</v>
      </c>
      <c r="BJ51" s="64">
        <f t="shared" si="33"/>
        <v>439</v>
      </c>
      <c r="BK51" s="65">
        <f t="shared" si="60"/>
        <v>87.8</v>
      </c>
      <c r="BL51" s="36">
        <f>'Nilai Rapor 1-5 (Puluhan)'!BC51</f>
        <v>88</v>
      </c>
      <c r="BM51" s="44">
        <f t="shared" si="35"/>
        <v>88</v>
      </c>
      <c r="BN51" s="36">
        <f>'Nilai Rapor 1-5 (Puluhan)'!BD51</f>
        <v>90</v>
      </c>
      <c r="BO51" s="44">
        <f t="shared" si="36"/>
        <v>90</v>
      </c>
      <c r="BP51" s="36">
        <f>'Nilai Rapor 1-5 (Puluhan)'!BE51</f>
        <v>89</v>
      </c>
      <c r="BQ51" s="44">
        <f t="shared" si="37"/>
        <v>89</v>
      </c>
      <c r="BR51" s="36">
        <f>'Nilai Rapor 1-5 (Puluhan)'!BF51</f>
        <v>91</v>
      </c>
      <c r="BS51" s="44">
        <f t="shared" si="38"/>
        <v>91</v>
      </c>
      <c r="BT51" s="36">
        <f>'Nilai Rapor 1-5 (Puluhan)'!BG51</f>
        <v>86</v>
      </c>
      <c r="BU51" s="44">
        <f t="shared" si="39"/>
        <v>86</v>
      </c>
      <c r="BV51" s="64">
        <f t="shared" si="40"/>
        <v>444</v>
      </c>
      <c r="BW51" s="65">
        <f t="shared" si="61"/>
        <v>88.8</v>
      </c>
      <c r="BX51" s="36">
        <f>'Nilai Rapor 1-5 (Puluhan)'!BK51</f>
        <v>88</v>
      </c>
      <c r="BY51" s="44">
        <f t="shared" si="42"/>
        <v>88</v>
      </c>
      <c r="BZ51" s="36">
        <f>'Nilai Rapor 1-5 (Puluhan)'!BL51</f>
        <v>88</v>
      </c>
      <c r="CA51" s="44">
        <f t="shared" si="43"/>
        <v>88</v>
      </c>
      <c r="CB51" s="36">
        <f>'Nilai Rapor 1-5 (Puluhan)'!BM51</f>
        <v>86</v>
      </c>
      <c r="CC51" s="44">
        <f t="shared" si="44"/>
        <v>86</v>
      </c>
      <c r="CD51" s="36">
        <f>'Nilai Rapor 1-5 (Puluhan)'!BN51</f>
        <v>83</v>
      </c>
      <c r="CE51" s="44">
        <f t="shared" si="45"/>
        <v>83</v>
      </c>
      <c r="CF51" s="36">
        <f>'Nilai Rapor 1-5 (Puluhan)'!BO51</f>
        <v>85</v>
      </c>
      <c r="CG51" s="44">
        <f t="shared" si="46"/>
        <v>85</v>
      </c>
      <c r="CH51" s="64">
        <f t="shared" si="47"/>
        <v>430</v>
      </c>
      <c r="CI51" s="64">
        <f t="shared" si="62"/>
        <v>86</v>
      </c>
      <c r="CJ51" s="59"/>
      <c r="CK51" s="36">
        <f>'Nilai Rapor 1-5 (Puluhan)'!EG51</f>
        <v>92</v>
      </c>
      <c r="CL51" s="44">
        <f t="shared" si="49"/>
        <v>92</v>
      </c>
      <c r="CM51" s="36">
        <f>'Nilai Rapor 1-5 (Puluhan)'!EH51</f>
        <v>92.75</v>
      </c>
      <c r="CN51" s="44">
        <f t="shared" si="50"/>
        <v>92.75</v>
      </c>
      <c r="CO51" s="36">
        <f>'Nilai Rapor 1-5 (Puluhan)'!EI51</f>
        <v>92.5</v>
      </c>
      <c r="CP51" s="44">
        <f t="shared" si="51"/>
        <v>92.5</v>
      </c>
      <c r="CQ51" s="36">
        <f>'Nilai Rapor 1-5 (Puluhan)'!EJ51</f>
        <v>91.5</v>
      </c>
      <c r="CR51" s="44">
        <f t="shared" si="52"/>
        <v>91.5</v>
      </c>
      <c r="CS51" s="36">
        <f>'Nilai Rapor 1-5 (Puluhan)'!EK51</f>
        <v>92.75</v>
      </c>
      <c r="CT51" s="44">
        <f t="shared" si="53"/>
        <v>92.75</v>
      </c>
      <c r="CU51" s="36">
        <f t="shared" si="54"/>
        <v>461.5</v>
      </c>
      <c r="CV51" s="36">
        <f t="shared" si="63"/>
        <v>92.3</v>
      </c>
      <c r="CW51" s="59"/>
      <c r="CX51" s="45">
        <f t="shared" si="64"/>
        <v>89.285714285714292</v>
      </c>
      <c r="CY51" s="45">
        <f t="shared" si="65"/>
        <v>89.285714285714292</v>
      </c>
      <c r="CZ51" s="45">
        <f t="shared" si="66"/>
        <v>90.678571428571431</v>
      </c>
      <c r="DA51" s="45">
        <f t="shared" si="67"/>
        <v>90.678571428571431</v>
      </c>
      <c r="DB51" s="45">
        <f t="shared" si="68"/>
        <v>88.642857142857139</v>
      </c>
      <c r="DC51" s="45">
        <f t="shared" si="69"/>
        <v>88.642857142857139</v>
      </c>
      <c r="DD51" s="45">
        <f t="shared" si="70"/>
        <v>88.5</v>
      </c>
      <c r="DE51" s="45">
        <f t="shared" si="71"/>
        <v>88.5</v>
      </c>
      <c r="DF51" s="45">
        <f t="shared" si="72"/>
        <v>86.107142857142861</v>
      </c>
      <c r="DG51" s="45">
        <f t="shared" si="73"/>
        <v>86.107142857142861</v>
      </c>
      <c r="DH51" s="45">
        <f t="shared" si="74"/>
        <v>88.642857142857139</v>
      </c>
      <c r="DI51" s="47">
        <f t="shared" si="75"/>
        <v>2</v>
      </c>
    </row>
  </sheetData>
  <mergeCells count="68">
    <mergeCell ref="AB4:AM4"/>
    <mergeCell ref="D5:E5"/>
    <mergeCell ref="F5:G5"/>
    <mergeCell ref="H5:I5"/>
    <mergeCell ref="J5:K5"/>
    <mergeCell ref="AD5:AE5"/>
    <mergeCell ref="AB5:AC5"/>
    <mergeCell ref="A4:A6"/>
    <mergeCell ref="B4:B6"/>
    <mergeCell ref="C4:C6"/>
    <mergeCell ref="D4:O4"/>
    <mergeCell ref="P4:AA4"/>
    <mergeCell ref="L5:M5"/>
    <mergeCell ref="N5:N6"/>
    <mergeCell ref="O5:O6"/>
    <mergeCell ref="P5:Q5"/>
    <mergeCell ref="R5:S5"/>
    <mergeCell ref="T5:U5"/>
    <mergeCell ref="V5:W5"/>
    <mergeCell ref="X5:Y5"/>
    <mergeCell ref="Z5:Z6"/>
    <mergeCell ref="AA5:AA6"/>
    <mergeCell ref="AN4:AY4"/>
    <mergeCell ref="AZ4:BK4"/>
    <mergeCell ref="BL4:BW4"/>
    <mergeCell ref="BX4:CI4"/>
    <mergeCell ref="DF4:DG4"/>
    <mergeCell ref="DH4:DH6"/>
    <mergeCell ref="CK4:CV4"/>
    <mergeCell ref="CX4:CY4"/>
    <mergeCell ref="CZ4:DA4"/>
    <mergeCell ref="DB4:DC4"/>
    <mergeCell ref="DD4:DE4"/>
    <mergeCell ref="CO5:CP5"/>
    <mergeCell ref="CK5:CL5"/>
    <mergeCell ref="CM5:CN5"/>
    <mergeCell ref="DB5:DC5"/>
    <mergeCell ref="BF5:BG5"/>
    <mergeCell ref="AF5:AG5"/>
    <mergeCell ref="AH5:AI5"/>
    <mergeCell ref="AJ5:AK5"/>
    <mergeCell ref="AN5:AO5"/>
    <mergeCell ref="AP5:AQ5"/>
    <mergeCell ref="AR5:AS5"/>
    <mergeCell ref="AT5:AU5"/>
    <mergeCell ref="AV5:AW5"/>
    <mergeCell ref="AZ5:BA5"/>
    <mergeCell ref="BB5:BC5"/>
    <mergeCell ref="BD5:BE5"/>
    <mergeCell ref="BH5:BI5"/>
    <mergeCell ref="BL5:BM5"/>
    <mergeCell ref="BN5:BO5"/>
    <mergeCell ref="BP5:BQ5"/>
    <mergeCell ref="BR5:BS5"/>
    <mergeCell ref="BT5:BU5"/>
    <mergeCell ref="BX5:BY5"/>
    <mergeCell ref="BZ5:CA5"/>
    <mergeCell ref="CB5:CC5"/>
    <mergeCell ref="CD5:CE5"/>
    <mergeCell ref="CF5:CG5"/>
    <mergeCell ref="DF5:DG5"/>
    <mergeCell ref="DD5:DE5"/>
    <mergeCell ref="CQ5:CR5"/>
    <mergeCell ref="CS5:CT5"/>
    <mergeCell ref="CU5:CU6"/>
    <mergeCell ref="CV5:CV6"/>
    <mergeCell ref="CX5:CY5"/>
    <mergeCell ref="CZ5:DA5"/>
  </mergeCells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1:X58"/>
  <sheetViews>
    <sheetView topLeftCell="A25" zoomScale="90" zoomScaleNormal="90" zoomScaleSheetLayoutView="100" workbookViewId="0">
      <selection activeCell="L28" sqref="L28:O28"/>
    </sheetView>
  </sheetViews>
  <sheetFormatPr defaultRowHeight="15" x14ac:dyDescent="0.25"/>
  <cols>
    <col min="1" max="1" width="7" customWidth="1"/>
    <col min="2" max="2" width="27.85546875" customWidth="1"/>
    <col min="3" max="3" width="1.7109375" customWidth="1"/>
    <col min="4" max="8" width="9.7109375" customWidth="1"/>
    <col min="9" max="9" width="13.5703125" customWidth="1"/>
    <col min="11" max="11" width="14" customWidth="1"/>
    <col min="12" max="13" width="5.7109375" customWidth="1"/>
    <col min="14" max="19" width="6.140625" bestFit="1" customWidth="1"/>
    <col min="20" max="24" width="5.7109375" customWidth="1"/>
  </cols>
  <sheetData>
    <row r="11" spans="1:24" ht="15" customHeight="1" x14ac:dyDescent="0.25">
      <c r="A11" s="220" t="s">
        <v>77</v>
      </c>
      <c r="B11" s="220"/>
      <c r="C11" s="220"/>
      <c r="D11" s="220"/>
      <c r="E11" s="220"/>
      <c r="F11" s="220"/>
      <c r="G11" s="220"/>
      <c r="H11" s="220"/>
      <c r="I11" s="220"/>
    </row>
    <row r="12" spans="1:24" ht="15" customHeight="1" x14ac:dyDescent="0.25">
      <c r="A12" s="221" t="s">
        <v>248</v>
      </c>
      <c r="B12" s="221"/>
      <c r="C12" s="221"/>
      <c r="D12" s="221"/>
      <c r="E12" s="221"/>
      <c r="F12" s="221"/>
      <c r="G12" s="221"/>
      <c r="H12" s="221"/>
      <c r="I12" s="221"/>
      <c r="K12" s="37" t="s">
        <v>61</v>
      </c>
    </row>
    <row r="13" spans="1:24" ht="15" customHeight="1" x14ac:dyDescent="0.25">
      <c r="A13" s="105"/>
      <c r="B13" s="105"/>
      <c r="C13" s="105"/>
      <c r="D13" s="106"/>
      <c r="E13" s="106"/>
      <c r="F13" s="106"/>
      <c r="G13" s="106"/>
      <c r="H13" s="106"/>
      <c r="I13" s="106"/>
      <c r="K13" s="222">
        <v>45</v>
      </c>
      <c r="X13" s="38"/>
    </row>
    <row r="14" spans="1:24" ht="15" customHeight="1" x14ac:dyDescent="0.25">
      <c r="A14" s="105" t="s">
        <v>62</v>
      </c>
      <c r="B14" s="105"/>
      <c r="C14" s="105"/>
      <c r="D14" s="106"/>
      <c r="E14" s="106"/>
      <c r="F14" s="106"/>
      <c r="G14" s="107"/>
      <c r="H14" s="106"/>
      <c r="I14" s="106"/>
      <c r="K14" s="222"/>
    </row>
    <row r="15" spans="1:24" ht="15" customHeight="1" x14ac:dyDescent="0.25">
      <c r="A15" s="105" t="s">
        <v>63</v>
      </c>
      <c r="B15" s="105"/>
      <c r="C15" s="107" t="s">
        <v>64</v>
      </c>
      <c r="D15" s="107" t="s">
        <v>78</v>
      </c>
      <c r="E15" s="106"/>
      <c r="F15" s="106"/>
      <c r="G15" s="106"/>
      <c r="H15" s="106"/>
      <c r="I15" s="106"/>
      <c r="K15" s="222"/>
    </row>
    <row r="16" spans="1:24" ht="15" customHeight="1" x14ac:dyDescent="0.25">
      <c r="A16" s="105" t="s">
        <v>65</v>
      </c>
      <c r="B16" s="105"/>
      <c r="C16" s="107" t="s">
        <v>64</v>
      </c>
      <c r="D16" s="107" t="s">
        <v>66</v>
      </c>
      <c r="E16" s="106"/>
      <c r="F16" s="106"/>
      <c r="G16" s="106"/>
      <c r="H16" s="106"/>
      <c r="I16" s="106"/>
      <c r="K16" s="222"/>
    </row>
    <row r="17" spans="1:22" ht="15" customHeight="1" x14ac:dyDescent="0.25">
      <c r="A17" s="105" t="s">
        <v>67</v>
      </c>
      <c r="B17" s="105"/>
      <c r="C17" s="107" t="s">
        <v>64</v>
      </c>
      <c r="D17" s="107" t="s">
        <v>68</v>
      </c>
      <c r="E17" s="106"/>
      <c r="F17" s="106"/>
      <c r="G17" s="106"/>
      <c r="H17" s="106"/>
      <c r="I17" s="106"/>
      <c r="K17" s="222"/>
    </row>
    <row r="18" spans="1:22" ht="15" customHeight="1" x14ac:dyDescent="0.25">
      <c r="A18" s="105" t="s">
        <v>79</v>
      </c>
      <c r="B18" s="105"/>
      <c r="C18" s="107" t="s">
        <v>64</v>
      </c>
      <c r="D18" s="226">
        <v>20323380</v>
      </c>
      <c r="E18" s="226"/>
      <c r="F18" s="105"/>
      <c r="G18" s="106"/>
      <c r="H18" s="106"/>
      <c r="I18" s="106"/>
      <c r="K18" s="42"/>
    </row>
    <row r="19" spans="1:22" ht="15" customHeight="1" x14ac:dyDescent="0.25">
      <c r="A19" s="105"/>
      <c r="B19" s="105"/>
      <c r="C19" s="107"/>
      <c r="D19" s="106"/>
      <c r="E19" s="107"/>
      <c r="F19" s="106"/>
      <c r="G19" s="106"/>
      <c r="H19" s="106"/>
      <c r="I19" s="106"/>
    </row>
    <row r="20" spans="1:22" ht="15" customHeight="1" x14ac:dyDescent="0.25">
      <c r="A20" s="105" t="s">
        <v>80</v>
      </c>
      <c r="B20" s="105"/>
      <c r="C20" s="107"/>
      <c r="D20" s="106"/>
      <c r="E20" s="107"/>
      <c r="F20" s="106"/>
      <c r="G20" s="106"/>
      <c r="H20" s="106"/>
      <c r="I20" s="106"/>
    </row>
    <row r="21" spans="1:22" ht="15" customHeight="1" x14ac:dyDescent="0.25">
      <c r="A21" s="105" t="s">
        <v>63</v>
      </c>
      <c r="B21" s="105"/>
      <c r="C21" s="107" t="s">
        <v>64</v>
      </c>
      <c r="D21" s="107" t="str">
        <f>IF($K$13,VLOOKUP($K$13,'NR 7 mapel (puluhan)'!$A$7:$DG$51,2))</f>
        <v>Tri Mulia Saputra</v>
      </c>
      <c r="E21" s="106"/>
      <c r="F21" s="106"/>
      <c r="G21" s="106"/>
      <c r="H21" s="106"/>
      <c r="I21" s="107"/>
      <c r="L21" s="38"/>
      <c r="M21" s="38"/>
      <c r="N21" s="38"/>
      <c r="O21" s="38"/>
      <c r="P21" s="38"/>
      <c r="Q21" s="38"/>
      <c r="R21" s="59"/>
      <c r="S21" s="38"/>
      <c r="T21" s="38"/>
      <c r="U21" s="38"/>
      <c r="V21" s="39"/>
    </row>
    <row r="22" spans="1:22" ht="15" customHeight="1" x14ac:dyDescent="0.25">
      <c r="A22" s="105" t="s">
        <v>69</v>
      </c>
      <c r="B22" s="105"/>
      <c r="C22" s="107" t="s">
        <v>64</v>
      </c>
      <c r="D22" s="107" t="str">
        <f>IF($K$13,VLOOKUP($K$13,'NR 7 mapel (puluhan)'!$A$7:$DG$51,3))</f>
        <v>0072355816</v>
      </c>
      <c r="E22" s="106"/>
      <c r="F22" s="106"/>
      <c r="G22" s="106"/>
      <c r="H22" s="106"/>
      <c r="I22" s="106"/>
    </row>
    <row r="23" spans="1:22" ht="15" customHeight="1" x14ac:dyDescent="0.25">
      <c r="A23" s="105"/>
      <c r="B23" s="105"/>
      <c r="C23" s="105"/>
      <c r="D23" s="106"/>
      <c r="E23" s="106"/>
      <c r="F23" s="106"/>
      <c r="G23" s="106"/>
      <c r="H23" s="106"/>
      <c r="I23" s="106"/>
    </row>
    <row r="24" spans="1:22" ht="12.95" customHeight="1" x14ac:dyDescent="0.25">
      <c r="A24" s="223" t="s">
        <v>76</v>
      </c>
      <c r="B24" s="227" t="s">
        <v>41</v>
      </c>
      <c r="C24" s="108"/>
      <c r="D24" s="230" t="s">
        <v>294</v>
      </c>
      <c r="E24" s="231"/>
      <c r="F24" s="231"/>
      <c r="G24" s="231"/>
      <c r="H24" s="231"/>
      <c r="I24" s="146" t="s">
        <v>26</v>
      </c>
      <c r="K24" s="145"/>
    </row>
    <row r="25" spans="1:22" s="59" customFormat="1" ht="12.95" customHeight="1" x14ac:dyDescent="0.25">
      <c r="A25" s="224"/>
      <c r="B25" s="228"/>
      <c r="C25" s="109"/>
      <c r="D25" s="232"/>
      <c r="E25" s="233"/>
      <c r="F25" s="233"/>
      <c r="G25" s="233"/>
      <c r="H25" s="233"/>
      <c r="I25" s="147" t="s">
        <v>24</v>
      </c>
      <c r="K25" s="145"/>
    </row>
    <row r="26" spans="1:22" s="59" customFormat="1" ht="12.95" customHeight="1" x14ac:dyDescent="0.25">
      <c r="A26" s="224"/>
      <c r="B26" s="228"/>
      <c r="C26" s="109"/>
      <c r="D26" s="232"/>
      <c r="E26" s="233"/>
      <c r="F26" s="233"/>
      <c r="G26" s="233"/>
      <c r="H26" s="233"/>
      <c r="I26" s="147" t="s">
        <v>301</v>
      </c>
      <c r="K26" s="145"/>
    </row>
    <row r="27" spans="1:22" s="59" customFormat="1" ht="12.95" customHeight="1" x14ac:dyDescent="0.25">
      <c r="A27" s="224"/>
      <c r="B27" s="228"/>
      <c r="C27" s="109"/>
      <c r="D27" s="234"/>
      <c r="E27" s="235"/>
      <c r="F27" s="235"/>
      <c r="G27" s="235"/>
      <c r="H27" s="235"/>
      <c r="I27" s="147" t="s">
        <v>302</v>
      </c>
      <c r="K27" s="145"/>
    </row>
    <row r="28" spans="1:22" ht="25.5" customHeight="1" x14ac:dyDescent="0.25">
      <c r="A28" s="224"/>
      <c r="B28" s="228"/>
      <c r="C28" s="109"/>
      <c r="D28" s="223" t="s">
        <v>81</v>
      </c>
      <c r="E28" s="223" t="s">
        <v>82</v>
      </c>
      <c r="F28" s="223" t="s">
        <v>83</v>
      </c>
      <c r="G28" s="223" t="s">
        <v>84</v>
      </c>
      <c r="H28" s="230" t="s">
        <v>85</v>
      </c>
      <c r="I28" s="148"/>
      <c r="L28" s="143">
        <v>91</v>
      </c>
      <c r="M28" s="143">
        <v>92</v>
      </c>
      <c r="N28" s="143">
        <v>93</v>
      </c>
      <c r="O28" s="143">
        <v>95</v>
      </c>
      <c r="P28" s="237"/>
      <c r="Q28" s="237"/>
      <c r="R28" s="238">
        <f>AVERAGE(L28:Q28)</f>
        <v>92.75</v>
      </c>
    </row>
    <row r="29" spans="1:22" ht="2.25" customHeight="1" x14ac:dyDescent="0.25">
      <c r="A29" s="225"/>
      <c r="B29" s="229"/>
      <c r="C29" s="110"/>
      <c r="D29" s="225"/>
      <c r="E29" s="225"/>
      <c r="F29" s="225"/>
      <c r="G29" s="225"/>
      <c r="H29" s="225"/>
      <c r="I29" s="133"/>
    </row>
    <row r="30" spans="1:22" ht="15" customHeight="1" x14ac:dyDescent="0.25">
      <c r="A30" s="111">
        <v>1</v>
      </c>
      <c r="B30" s="112">
        <v>2</v>
      </c>
      <c r="C30" s="113"/>
      <c r="D30" s="111">
        <v>3</v>
      </c>
      <c r="E30" s="111">
        <v>4</v>
      </c>
      <c r="F30" s="111">
        <v>5</v>
      </c>
      <c r="G30" s="111">
        <v>6</v>
      </c>
      <c r="H30" s="111">
        <v>7</v>
      </c>
      <c r="I30" s="111">
        <v>8</v>
      </c>
      <c r="K30" s="38"/>
    </row>
    <row r="31" spans="1:22" ht="30" customHeight="1" x14ac:dyDescent="0.25">
      <c r="A31" s="111">
        <v>1</v>
      </c>
      <c r="B31" s="114" t="s">
        <v>239</v>
      </c>
      <c r="C31" s="115"/>
      <c r="D31" s="116">
        <f>IF($K$13,VLOOKUP($K$13,'NR 7 mapel (puluhan)'!$A$7:$DG$51,90))</f>
        <v>92</v>
      </c>
      <c r="E31" s="116">
        <f>IF($K$13,VLOOKUP($K$13,'NR 7 mapel (puluhan)'!$A$7:$DG$51,92))</f>
        <v>92.75</v>
      </c>
      <c r="F31" s="116">
        <f>IF($K$13,VLOOKUP($K$13,'NR 7 mapel (puluhan)'!$A$7:$DG$51,94))</f>
        <v>92.5</v>
      </c>
      <c r="G31" s="116">
        <f>IF($K$13,VLOOKUP($K$13,'NR 7 mapel (puluhan)'!$A$7:$DG$51,96))</f>
        <v>91.5</v>
      </c>
      <c r="H31" s="116">
        <f>IF($K$13,VLOOKUP($K$13,'NR 7 mapel (puluhan)'!$A$7:$DG$51,98))</f>
        <v>92.75</v>
      </c>
      <c r="I31" s="116">
        <f>IF($K$13,VLOOKUP($K$13,'NR 7 mapel (puluhan)'!$A$7:$DG$51,100))</f>
        <v>92.3</v>
      </c>
      <c r="K31" s="41">
        <f t="shared" ref="K31:K37" si="0">(D31+E31+F31+G31+H31)/5</f>
        <v>92.3</v>
      </c>
      <c r="N31" s="116">
        <v>88</v>
      </c>
      <c r="O31" s="116">
        <v>89</v>
      </c>
      <c r="P31" s="116">
        <v>95</v>
      </c>
      <c r="Q31" s="116">
        <v>92.5</v>
      </c>
      <c r="R31" s="116">
        <v>90</v>
      </c>
      <c r="S31" s="127">
        <f>AVERAGE(N31:R31)</f>
        <v>90.9</v>
      </c>
    </row>
    <row r="32" spans="1:22" ht="47.25" x14ac:dyDescent="0.25">
      <c r="A32" s="111">
        <v>2</v>
      </c>
      <c r="B32" s="114" t="s">
        <v>86</v>
      </c>
      <c r="C32" s="115"/>
      <c r="D32" s="116">
        <f>IF($K$13,VLOOKUP($K$13,'NR 7 mapel (puluhan)'!$A$7:$DG$51,17))</f>
        <v>90</v>
      </c>
      <c r="E32" s="116">
        <f>IF($K$13,VLOOKUP($K$13,'NR 7 mapel (puluhan)'!$A$7:$DG$51,19))</f>
        <v>91</v>
      </c>
      <c r="F32" s="116">
        <f>IF($K$13,VLOOKUP($K$13,'NR 7 mapel (puluhan)'!$A$7:$DG$51,21))</f>
        <v>93</v>
      </c>
      <c r="G32" s="116">
        <f>IF($K$13,VLOOKUP($K$13,'NR 7 mapel (puluhan)'!$A$7:$DG$51,23))</f>
        <v>92</v>
      </c>
      <c r="H32" s="116">
        <f>IF($K$13,VLOOKUP($K$13,'NR 7 mapel (puluhan)'!$A$7:$DG$51,25))</f>
        <v>92</v>
      </c>
      <c r="I32" s="116">
        <f>IF($K$13,VLOOKUP($K$13,'NR 7 mapel (puluhan)'!$A$7:$DG$51,27))</f>
        <v>91.6</v>
      </c>
      <c r="K32" s="41">
        <f t="shared" si="0"/>
        <v>91.6</v>
      </c>
      <c r="L32" s="38"/>
      <c r="N32" s="116">
        <v>86.5</v>
      </c>
      <c r="O32" s="116">
        <v>90.6</v>
      </c>
      <c r="P32" s="116">
        <v>91</v>
      </c>
      <c r="Q32" s="116">
        <v>92.5</v>
      </c>
      <c r="R32" s="116">
        <v>96.4</v>
      </c>
      <c r="S32" s="127">
        <f t="shared" ref="S32:S37" si="1">AVERAGE(N32:R32)</f>
        <v>91.4</v>
      </c>
    </row>
    <row r="33" spans="1:22" ht="30" customHeight="1" x14ac:dyDescent="0.25">
      <c r="A33" s="111">
        <v>3</v>
      </c>
      <c r="B33" s="114" t="s">
        <v>48</v>
      </c>
      <c r="C33" s="115"/>
      <c r="D33" s="116">
        <f>IF($K$13,VLOOKUP($K$13,'NR 7 mapel (puluhan)'!$A$7:$DG$51,29))</f>
        <v>90</v>
      </c>
      <c r="E33" s="116">
        <f>IF($K$13,VLOOKUP($K$13,'NR 7 mapel (puluhan)'!$A$7:$DG$51,31))</f>
        <v>92</v>
      </c>
      <c r="F33" s="116">
        <f>IF($K$13,VLOOKUP($K$13,'NR 7 mapel (puluhan)'!$A$7:$DG$51,33))</f>
        <v>91</v>
      </c>
      <c r="G33" s="116">
        <f>IF($K$13,VLOOKUP($K$13,'NR 7 mapel (puluhan)'!$A$7:$DG$51,35))</f>
        <v>87</v>
      </c>
      <c r="H33" s="116">
        <f>IF($K$13,VLOOKUP($K$13,'NR 7 mapel (puluhan)'!$A$7:$DG$51,37))</f>
        <v>81</v>
      </c>
      <c r="I33" s="116">
        <f>IF($K$13,VLOOKUP($K$13,'NR 7 mapel (puluhan)'!$A$7:$DG$51,39))</f>
        <v>88.2</v>
      </c>
      <c r="K33" s="41">
        <f t="shared" si="0"/>
        <v>88.2</v>
      </c>
      <c r="N33" s="116">
        <v>85.2</v>
      </c>
      <c r="O33" s="116">
        <v>85.3</v>
      </c>
      <c r="P33" s="116">
        <v>89.6</v>
      </c>
      <c r="Q33" s="116">
        <v>97</v>
      </c>
      <c r="R33" s="116">
        <v>89.9</v>
      </c>
      <c r="S33" s="127">
        <f t="shared" si="1"/>
        <v>89.4</v>
      </c>
    </row>
    <row r="34" spans="1:22" ht="30" customHeight="1" x14ac:dyDescent="0.25">
      <c r="A34" s="111">
        <v>4</v>
      </c>
      <c r="B34" s="114" t="s">
        <v>25</v>
      </c>
      <c r="C34" s="115"/>
      <c r="D34" s="116">
        <f>IF($K$13,VLOOKUP($K$13,'NR 7 mapel (puluhan)'!$A$7:$DG$51,41))</f>
        <v>85</v>
      </c>
      <c r="E34" s="116">
        <f>IF($K$13,VLOOKUP($K$13,'NR 7 mapel (puluhan)'!$A$7:$DG$51,43))</f>
        <v>91</v>
      </c>
      <c r="F34" s="116">
        <f>IF($K$13,VLOOKUP($K$13,'NR 7 mapel (puluhan)'!$A$7:$DG$51,45))</f>
        <v>84</v>
      </c>
      <c r="G34" s="116">
        <f>IF($K$13,VLOOKUP($K$13,'NR 7 mapel (puluhan)'!$A$7:$DG$51,47))</f>
        <v>85</v>
      </c>
      <c r="H34" s="116">
        <f>IF($K$13,VLOOKUP($K$13,'NR 7 mapel (puluhan)'!$A$7:$DG$51,49))</f>
        <v>84</v>
      </c>
      <c r="I34" s="116">
        <f>IF($K$13,VLOOKUP($K$13,'NR 7 mapel (puluhan)'!$A$7:$DG$51,51))</f>
        <v>85.8</v>
      </c>
      <c r="K34" s="41">
        <f t="shared" si="0"/>
        <v>85.8</v>
      </c>
      <c r="L34" s="41"/>
      <c r="M34" s="41"/>
      <c r="N34" s="116">
        <v>88.4</v>
      </c>
      <c r="O34" s="116">
        <v>95.2</v>
      </c>
      <c r="P34" s="116">
        <v>96.2</v>
      </c>
      <c r="Q34" s="116">
        <v>98</v>
      </c>
      <c r="R34" s="116">
        <v>95</v>
      </c>
      <c r="S34" s="127">
        <f t="shared" si="1"/>
        <v>94.56</v>
      </c>
      <c r="T34" s="41"/>
      <c r="U34" s="41"/>
      <c r="V34" s="38"/>
    </row>
    <row r="35" spans="1:22" ht="30" customHeight="1" x14ac:dyDescent="0.25">
      <c r="A35" s="111">
        <v>5</v>
      </c>
      <c r="B35" s="114" t="s">
        <v>49</v>
      </c>
      <c r="C35" s="115"/>
      <c r="D35" s="116">
        <f>IF($K$13,VLOOKUP($K$13,'NR 7 mapel (puluhan)'!$A$7:$DG$51,53))</f>
        <v>92</v>
      </c>
      <c r="E35" s="116">
        <f>IF($K$13,VLOOKUP($K$13,'NR 7 mapel (puluhan)'!$A$7:$DG$51,55))</f>
        <v>90</v>
      </c>
      <c r="F35" s="116">
        <f>IF($K$13,VLOOKUP($K$13,'NR 7 mapel (puluhan)'!$A$7:$DG$51,57))</f>
        <v>85</v>
      </c>
      <c r="G35" s="116">
        <f>IF($K$13,VLOOKUP($K$13,'NR 7 mapel (puluhan)'!$A$7:$DG$51,59))</f>
        <v>90</v>
      </c>
      <c r="H35" s="116">
        <f>IF($K$13,VLOOKUP($K$13,'NR 7 mapel (puluhan)'!$A$7:$DG$51,61))</f>
        <v>82</v>
      </c>
      <c r="I35" s="116">
        <f>IF($K$13,VLOOKUP($K$13,'NR 7 mapel (puluhan)'!$A$7:$DG$51,63))</f>
        <v>87.8</v>
      </c>
      <c r="K35" s="41">
        <f t="shared" si="0"/>
        <v>87.8</v>
      </c>
      <c r="N35" s="116">
        <v>95</v>
      </c>
      <c r="O35" s="116">
        <v>86.3</v>
      </c>
      <c r="P35" s="116">
        <v>87</v>
      </c>
      <c r="Q35" s="116">
        <v>96.5</v>
      </c>
      <c r="R35" s="116">
        <v>93</v>
      </c>
      <c r="S35" s="127">
        <f t="shared" si="1"/>
        <v>91.56</v>
      </c>
    </row>
    <row r="36" spans="1:22" ht="30" customHeight="1" x14ac:dyDescent="0.25">
      <c r="A36" s="111">
        <v>6</v>
      </c>
      <c r="B36" s="114" t="s">
        <v>50</v>
      </c>
      <c r="C36" s="115"/>
      <c r="D36" s="116">
        <f>IF($K$13,VLOOKUP($K$13,'NR 7 mapel (puluhan)'!$A$7:$DG$51,65))</f>
        <v>88</v>
      </c>
      <c r="E36" s="116">
        <f>IF($K$13,VLOOKUP($K$13,'NR 7 mapel (puluhan)'!$A$7:$DG$51,67))</f>
        <v>90</v>
      </c>
      <c r="F36" s="116">
        <f>IF($K$13,VLOOKUP($K$13,'NR 7 mapel (puluhan)'!$A$7:$DG$51,69))</f>
        <v>89</v>
      </c>
      <c r="G36" s="116">
        <f>IF($K$13,VLOOKUP($K$13,'NR 7 mapel (puluhan)'!$A$7:$DG$51,71))</f>
        <v>91</v>
      </c>
      <c r="H36" s="116">
        <f>IF($K$13,VLOOKUP($K$13,'NR 7 mapel (puluhan)'!$A$7:$DG$51,73))</f>
        <v>86</v>
      </c>
      <c r="I36" s="116">
        <f>IF($K$13,VLOOKUP($K$13,'NR 7 mapel (puluhan)'!$A$7:$DG$51,75))</f>
        <v>88.8</v>
      </c>
      <c r="K36" s="41">
        <f t="shared" si="0"/>
        <v>88.8</v>
      </c>
      <c r="N36" s="116">
        <v>89.6</v>
      </c>
      <c r="O36" s="116">
        <v>88.5</v>
      </c>
      <c r="P36" s="116">
        <v>86</v>
      </c>
      <c r="Q36" s="116">
        <v>98</v>
      </c>
      <c r="R36" s="116">
        <v>96</v>
      </c>
      <c r="S36" s="127">
        <f t="shared" si="1"/>
        <v>91.62</v>
      </c>
    </row>
    <row r="37" spans="1:22" ht="30" customHeight="1" x14ac:dyDescent="0.25">
      <c r="A37" s="111">
        <v>7</v>
      </c>
      <c r="B37" s="114" t="s">
        <v>51</v>
      </c>
      <c r="C37" s="115"/>
      <c r="D37" s="125">
        <f>IF($K$13,VLOOKUP($K$13,'NR 7 mapel (puluhan)'!$A$7:$DG$51,77))</f>
        <v>88</v>
      </c>
      <c r="E37" s="125">
        <f>IF($K$13,VLOOKUP($K$13,'NR 7 mapel (puluhan)'!$A$7:$DG$51,79))</f>
        <v>88</v>
      </c>
      <c r="F37" s="125">
        <f>IF($K$13,VLOOKUP($K$13,'NR 7 mapel (puluhan)'!$A$7:$DG$51,81))</f>
        <v>86</v>
      </c>
      <c r="G37" s="125">
        <f>IF($K$13,VLOOKUP($K$13,'NR 7 mapel (puluhan)'!$A$7:$DG$51,83))</f>
        <v>83</v>
      </c>
      <c r="H37" s="125">
        <f>IF($K$13,VLOOKUP($K$13,'NR 7 mapel (puluhan)'!$A$7:$DG$51,85))</f>
        <v>85</v>
      </c>
      <c r="I37" s="116">
        <f>IF($K$13,VLOOKUP($K$13,'NR 7 mapel (puluhan)'!$A$7:$DG$51,87))</f>
        <v>86</v>
      </c>
      <c r="K37" s="41">
        <f t="shared" si="0"/>
        <v>86</v>
      </c>
      <c r="N37" s="125">
        <v>89</v>
      </c>
      <c r="O37" s="125">
        <v>92</v>
      </c>
      <c r="P37" s="125">
        <v>94</v>
      </c>
      <c r="Q37" s="125">
        <v>90</v>
      </c>
      <c r="R37" s="125">
        <v>91</v>
      </c>
      <c r="S37" s="127">
        <f t="shared" si="1"/>
        <v>91.2</v>
      </c>
    </row>
    <row r="38" spans="1:22" ht="30" customHeight="1" x14ac:dyDescent="0.25">
      <c r="A38" s="111"/>
      <c r="B38" s="117" t="s">
        <v>240</v>
      </c>
      <c r="C38" s="129"/>
      <c r="D38" s="127">
        <f>IF($K$13,VLOOKUP($K$13,'NR 7 mapel (puluhan)'!$A$7:$DG$51,103))</f>
        <v>89.285714285714292</v>
      </c>
      <c r="E38" s="127">
        <f>IF($K$13,VLOOKUP($K$13,'NR 7 mapel (puluhan)'!$A$7:$DG$51,105))</f>
        <v>90.678571428571431</v>
      </c>
      <c r="F38" s="127">
        <f>IF($K$13,VLOOKUP($K$13,'NR 7 mapel (puluhan)'!$A$7:$DG$51,107))</f>
        <v>88.642857142857139</v>
      </c>
      <c r="G38" s="127">
        <f>IF($K$13,VLOOKUP($K$13,'NR 7 mapel (puluhan)'!$A$7:$DG$51,109))</f>
        <v>88.5</v>
      </c>
      <c r="H38" s="127">
        <f>IF($K$13,VLOOKUP($K$13,'NR 7 mapel (puluhan)'!$A$7:$DG$51,111))</f>
        <v>86.107142857142861</v>
      </c>
      <c r="I38" s="128">
        <f>IF($K$13,VLOOKUP($K$13,'NR 7 mapel (puluhan)'!$A$7:$DH$51,112))</f>
        <v>88.642857142857139</v>
      </c>
      <c r="K38" s="38">
        <f>I38*0.9</f>
        <v>79.778571428571425</v>
      </c>
      <c r="L38" s="38"/>
      <c r="N38" s="126">
        <f>AVERAGE(N31:N37)</f>
        <v>88.814285714285717</v>
      </c>
      <c r="O38" s="126">
        <f t="shared" ref="O38:S38" si="2">AVERAGE(O31:O37)</f>
        <v>89.55714285714285</v>
      </c>
      <c r="P38" s="126">
        <f t="shared" si="2"/>
        <v>91.257142857142853</v>
      </c>
      <c r="Q38" s="126">
        <f t="shared" si="2"/>
        <v>94.928571428571431</v>
      </c>
      <c r="R38" s="126">
        <f t="shared" si="2"/>
        <v>93.04285714285713</v>
      </c>
      <c r="S38" s="126">
        <f t="shared" si="2"/>
        <v>91.52000000000001</v>
      </c>
    </row>
    <row r="39" spans="1:22" s="59" customFormat="1" ht="15" customHeight="1" x14ac:dyDescent="0.25">
      <c r="A39" s="118"/>
      <c r="B39" s="119"/>
      <c r="C39" s="119"/>
      <c r="D39" s="119"/>
      <c r="E39" s="119"/>
      <c r="F39" s="119"/>
      <c r="G39" s="119"/>
      <c r="H39" s="119"/>
      <c r="I39" s="120"/>
      <c r="K39" s="38"/>
      <c r="L39" s="38"/>
    </row>
    <row r="40" spans="1:22" ht="18" customHeight="1" x14ac:dyDescent="0.25">
      <c r="A40" s="105" t="s">
        <v>87</v>
      </c>
      <c r="B40" s="106"/>
      <c r="C40" s="106"/>
      <c r="D40" s="106"/>
      <c r="E40" s="106"/>
      <c r="F40" s="106"/>
      <c r="G40" s="106"/>
      <c r="H40" s="106"/>
      <c r="I40" s="106"/>
    </row>
    <row r="41" spans="1:22" ht="15.75" x14ac:dyDescent="0.25">
      <c r="A41" s="106" t="s">
        <v>88</v>
      </c>
      <c r="B41" s="121"/>
      <c r="C41" s="121"/>
      <c r="D41" s="106"/>
      <c r="E41" s="106"/>
      <c r="F41" s="106"/>
      <c r="G41" s="106"/>
      <c r="H41" s="106"/>
      <c r="I41" s="106"/>
    </row>
    <row r="42" spans="1:22" s="59" customFormat="1" ht="15.75" x14ac:dyDescent="0.25">
      <c r="A42" s="106"/>
      <c r="B42" s="121"/>
      <c r="C42" s="121"/>
      <c r="D42" s="106"/>
      <c r="E42" s="106"/>
      <c r="F42" s="106"/>
      <c r="G42" s="106"/>
      <c r="H42" s="106"/>
      <c r="I42" s="106"/>
      <c r="K42" s="38"/>
    </row>
    <row r="43" spans="1:22" ht="15" customHeight="1" x14ac:dyDescent="0.25">
      <c r="A43" s="106"/>
      <c r="B43" s="122"/>
      <c r="C43" s="122"/>
      <c r="D43" s="122"/>
      <c r="E43" s="122"/>
      <c r="F43" s="106" t="s">
        <v>247</v>
      </c>
      <c r="G43" s="106"/>
      <c r="H43" s="106"/>
      <c r="I43" s="106"/>
    </row>
    <row r="44" spans="1:22" ht="15" customHeight="1" x14ac:dyDescent="0.25">
      <c r="A44" s="106"/>
      <c r="B44" s="122"/>
      <c r="C44" s="122"/>
      <c r="D44" s="122"/>
      <c r="E44" s="122"/>
      <c r="F44" s="106"/>
      <c r="G44" s="106"/>
      <c r="H44" s="106"/>
      <c r="I44" s="106"/>
    </row>
    <row r="45" spans="1:22" ht="15" customHeight="1" x14ac:dyDescent="0.25">
      <c r="A45" s="106"/>
      <c r="B45" s="106"/>
      <c r="C45" s="106"/>
      <c r="D45" s="106"/>
      <c r="E45" s="106"/>
      <c r="F45" s="106" t="s">
        <v>70</v>
      </c>
      <c r="G45" s="106"/>
      <c r="H45" s="106"/>
      <c r="I45" s="106"/>
    </row>
    <row r="46" spans="1:22" ht="15.75" x14ac:dyDescent="0.25">
      <c r="A46" s="106"/>
      <c r="B46" s="106"/>
      <c r="C46" s="105"/>
      <c r="D46" s="106"/>
      <c r="E46" s="106"/>
      <c r="F46" s="106"/>
      <c r="G46" s="106"/>
      <c r="H46" s="106"/>
      <c r="I46" s="106"/>
    </row>
    <row r="47" spans="1:22" ht="15.75" x14ac:dyDescent="0.25">
      <c r="A47" s="106"/>
      <c r="B47" s="105"/>
      <c r="C47" s="105"/>
      <c r="D47" s="106"/>
      <c r="E47" s="106"/>
      <c r="F47" s="106"/>
      <c r="G47" s="106"/>
      <c r="H47" s="106"/>
      <c r="I47" s="106"/>
    </row>
    <row r="48" spans="1:22" ht="15.75" x14ac:dyDescent="0.25">
      <c r="A48" s="106"/>
      <c r="B48" s="106"/>
      <c r="C48" s="106"/>
      <c r="D48" s="106"/>
      <c r="E48" s="106"/>
      <c r="F48" s="106"/>
      <c r="G48" s="106"/>
      <c r="H48" s="106"/>
      <c r="I48" s="106"/>
    </row>
    <row r="49" spans="1:9" ht="15.75" x14ac:dyDescent="0.25">
      <c r="A49" s="106"/>
      <c r="B49" s="106"/>
      <c r="C49" s="106"/>
      <c r="D49" s="106"/>
      <c r="E49" s="106"/>
      <c r="F49" s="123" t="s">
        <v>78</v>
      </c>
      <c r="G49" s="106"/>
      <c r="H49" s="106"/>
      <c r="I49" s="106"/>
    </row>
    <row r="50" spans="1:9" ht="15.75" x14ac:dyDescent="0.25">
      <c r="A50" s="106"/>
      <c r="B50" s="106"/>
      <c r="C50" s="106"/>
      <c r="D50" s="106"/>
      <c r="E50" s="106"/>
      <c r="F50" s="124" t="s">
        <v>89</v>
      </c>
      <c r="G50" s="106"/>
      <c r="H50" s="106"/>
      <c r="I50" s="106"/>
    </row>
    <row r="51" spans="1:9" ht="17.25" x14ac:dyDescent="0.3">
      <c r="B51" s="46"/>
      <c r="C51" s="46"/>
      <c r="D51" s="46"/>
      <c r="E51" s="46"/>
      <c r="G51" s="46"/>
      <c r="H51" s="46"/>
      <c r="I51" s="46"/>
    </row>
    <row r="52" spans="1:9" ht="17.25" x14ac:dyDescent="0.3">
      <c r="B52" s="46"/>
      <c r="C52" s="46"/>
      <c r="D52" s="46"/>
      <c r="E52" s="46"/>
      <c r="F52" s="46"/>
      <c r="G52" s="46"/>
      <c r="H52" s="46"/>
      <c r="I52" s="46"/>
    </row>
    <row r="53" spans="1:9" ht="17.25" x14ac:dyDescent="0.3">
      <c r="B53" s="46"/>
      <c r="C53" s="46"/>
      <c r="D53" s="46"/>
      <c r="E53" s="46"/>
      <c r="F53" s="46"/>
      <c r="G53" s="46"/>
      <c r="H53" s="46"/>
      <c r="I53" s="46"/>
    </row>
    <row r="54" spans="1:9" ht="17.25" x14ac:dyDescent="0.3">
      <c r="B54" s="46"/>
      <c r="C54" s="46"/>
      <c r="D54" s="41">
        <f t="shared" ref="D54:I54" si="3">AVERAGE(D31:D37)</f>
        <v>89.285714285714292</v>
      </c>
      <c r="E54" s="41">
        <f t="shared" si="3"/>
        <v>90.678571428571431</v>
      </c>
      <c r="F54" s="41">
        <f t="shared" si="3"/>
        <v>88.642857142857139</v>
      </c>
      <c r="G54" s="41">
        <f t="shared" si="3"/>
        <v>88.5</v>
      </c>
      <c r="H54" s="41">
        <f t="shared" si="3"/>
        <v>86.107142857142861</v>
      </c>
      <c r="I54" s="41">
        <f t="shared" si="3"/>
        <v>88.642857142857139</v>
      </c>
    </row>
    <row r="55" spans="1:9" ht="17.25" x14ac:dyDescent="0.3">
      <c r="B55" s="46"/>
      <c r="C55" s="46"/>
      <c r="D55" s="46"/>
      <c r="E55" s="46"/>
      <c r="F55" s="46"/>
      <c r="G55" s="46"/>
      <c r="H55" s="46"/>
      <c r="I55" s="46"/>
    </row>
    <row r="56" spans="1:9" ht="17.25" x14ac:dyDescent="0.3">
      <c r="B56" s="46"/>
      <c r="C56" s="46"/>
      <c r="D56" s="46"/>
      <c r="E56" s="46"/>
      <c r="F56" s="46"/>
      <c r="G56" s="46"/>
      <c r="H56" s="46"/>
      <c r="I56" s="46"/>
    </row>
    <row r="57" spans="1:9" ht="17.25" x14ac:dyDescent="0.3">
      <c r="B57" s="46"/>
      <c r="C57" s="46"/>
      <c r="D57" s="46"/>
      <c r="E57" s="46"/>
      <c r="F57" s="46"/>
      <c r="G57" s="46"/>
      <c r="H57" s="46"/>
      <c r="I57" s="46"/>
    </row>
    <row r="58" spans="1:9" x14ac:dyDescent="0.25">
      <c r="D58" s="38"/>
      <c r="E58" s="38"/>
      <c r="F58" s="38"/>
      <c r="G58" s="38"/>
      <c r="H58" s="38"/>
      <c r="I58" s="38"/>
    </row>
  </sheetData>
  <mergeCells count="12">
    <mergeCell ref="A11:I11"/>
    <mergeCell ref="A12:I12"/>
    <mergeCell ref="K13:K17"/>
    <mergeCell ref="A24:A29"/>
    <mergeCell ref="D18:E18"/>
    <mergeCell ref="B24:B29"/>
    <mergeCell ref="D28:D29"/>
    <mergeCell ref="E28:E29"/>
    <mergeCell ref="F28:F29"/>
    <mergeCell ref="G28:G29"/>
    <mergeCell ref="H28:H29"/>
    <mergeCell ref="D24:H27"/>
  </mergeCells>
  <conditionalFormatting sqref="L28:O28">
    <cfRule type="expression" dxfId="4" priority="4">
      <formula>AND($B28&lt;&gt;"",$B29="")</formula>
    </cfRule>
    <cfRule type="expression" dxfId="3" priority="5">
      <formula>$B28=""</formula>
    </cfRule>
  </conditionalFormatting>
  <conditionalFormatting sqref="L28:O28">
    <cfRule type="cellIs" dxfId="2" priority="2" operator="lessThan">
      <formula>74</formula>
    </cfRule>
    <cfRule type="cellIs" dxfId="1" priority="3" operator="lessThan">
      <formula>74</formula>
    </cfRule>
  </conditionalFormatting>
  <conditionalFormatting sqref="L28:O28">
    <cfRule type="cellIs" dxfId="0" priority="1" operator="lessThan">
      <formula>75</formula>
    </cfRule>
  </conditionalFormatting>
  <printOptions horizontalCentered="1"/>
  <pageMargins left="0.23622047244094491" right="0.15748031496062992" top="0.59055118110236227" bottom="0.39370078740157483" header="0.31496062992125984" footer="0.31496062992125984"/>
  <pageSetup paperSize="10000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Spinner 1">
              <controlPr defaultSize="0" autoPict="0">
                <anchor moveWithCells="1" sizeWithCells="1">
                  <from>
                    <xdr:col>12</xdr:col>
                    <xdr:colOff>47625</xdr:colOff>
                    <xdr:row>12</xdr:row>
                    <xdr:rowOff>47625</xdr:rowOff>
                  </from>
                  <to>
                    <xdr:col>12</xdr:col>
                    <xdr:colOff>323850</xdr:colOff>
                    <xdr:row>16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Sheet1</vt:lpstr>
      <vt:lpstr>Nilai Rapor 1-5 (Puluhan)</vt:lpstr>
      <vt:lpstr>Gabungan Nilai Ujian</vt:lpstr>
      <vt:lpstr>Nilai Rata rata</vt:lpstr>
      <vt:lpstr>Nilai Ujian+Raport Persentase</vt:lpstr>
      <vt:lpstr>IJAZAH</vt:lpstr>
      <vt:lpstr>NR 7 mapel (puluhan)</vt:lpstr>
      <vt:lpstr>Surat Keterangan Nilai Raport</vt:lpstr>
      <vt:lpstr>Nilai</vt:lpstr>
    </vt:vector>
  </TitlesOfParts>
  <Company>by adguard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SMP PEGANDON</dc:creator>
  <cp:lastModifiedBy>SMP I PEGANDON</cp:lastModifiedBy>
  <cp:lastPrinted>2025-05-31T08:20:34Z</cp:lastPrinted>
  <dcterms:created xsi:type="dcterms:W3CDTF">2023-05-27T00:46:34Z</dcterms:created>
  <dcterms:modified xsi:type="dcterms:W3CDTF">2025-05-31T09:08:48Z</dcterms:modified>
</cp:coreProperties>
</file>